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3df1d82712fb61/Desktop/a-NDC/a-Merced County 2021/"/>
    </mc:Choice>
  </mc:AlternateContent>
  <xr:revisionPtr revIDLastSave="0" documentId="8_{F88FE39A-4870-43B2-B077-E43A67199F00}" xr6:coauthVersionLast="47" xr6:coauthVersionMax="47" xr10:uidLastSave="{00000000-0000-0000-0000-000000000000}"/>
  <bookViews>
    <workbookView xWindow="-93" yWindow="-93" windowWidth="25786" windowHeight="13986" activeTab="1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Assignments!$B$5:$E$5</definedName>
    <definedName name="_xlnm.Print_Area" localSheetId="1">Assignments!$B$4:$Q$74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1" l="1"/>
  <c r="M15" i="1"/>
  <c r="M16" i="1"/>
  <c r="M17" i="1"/>
  <c r="M18" i="1"/>
  <c r="M19" i="1"/>
  <c r="M20" i="1"/>
  <c r="M21" i="1"/>
  <c r="M22" i="1"/>
  <c r="M23" i="1"/>
  <c r="M24" i="1"/>
  <c r="M7" i="1"/>
  <c r="M25" i="1"/>
  <c r="M26" i="1"/>
  <c r="M27" i="1"/>
  <c r="M28" i="1"/>
  <c r="M29" i="1"/>
  <c r="M30" i="1"/>
  <c r="M31" i="1"/>
  <c r="M32" i="1"/>
  <c r="M33" i="1"/>
  <c r="M34" i="1"/>
  <c r="M8" i="1"/>
  <c r="M35" i="1"/>
  <c r="M36" i="1"/>
  <c r="M37" i="1"/>
  <c r="M38" i="1"/>
  <c r="M39" i="1"/>
  <c r="M40" i="1"/>
  <c r="M41" i="1"/>
  <c r="M42" i="1"/>
  <c r="M43" i="1"/>
  <c r="M44" i="1"/>
  <c r="M9" i="1"/>
  <c r="M45" i="1"/>
  <c r="M46" i="1"/>
  <c r="M47" i="1"/>
  <c r="M48" i="1"/>
  <c r="M49" i="1"/>
  <c r="M50" i="1"/>
  <c r="M51" i="1"/>
  <c r="M52" i="1"/>
  <c r="M53" i="1"/>
  <c r="M54" i="1"/>
  <c r="M10" i="1"/>
  <c r="M55" i="1"/>
  <c r="M56" i="1"/>
  <c r="M57" i="1"/>
  <c r="M58" i="1"/>
  <c r="M59" i="1"/>
  <c r="M60" i="1"/>
  <c r="M61" i="1"/>
  <c r="M62" i="1"/>
  <c r="M63" i="1"/>
  <c r="M64" i="1"/>
  <c r="M11" i="1"/>
  <c r="M65" i="1"/>
  <c r="M66" i="1"/>
  <c r="M67" i="1"/>
  <c r="M68" i="1"/>
  <c r="M69" i="1"/>
  <c r="M70" i="1"/>
  <c r="M71" i="1"/>
  <c r="M72" i="1"/>
  <c r="M73" i="1"/>
  <c r="M74" i="1"/>
  <c r="M12" i="1"/>
  <c r="M13" i="1"/>
  <c r="M14" i="1"/>
  <c r="Q15" i="1"/>
  <c r="Q16" i="1"/>
  <c r="Q17" i="1"/>
  <c r="Q18" i="1"/>
  <c r="Q19" i="1"/>
  <c r="Q20" i="1"/>
  <c r="Q21" i="1"/>
  <c r="Q22" i="1"/>
  <c r="Q23" i="1"/>
  <c r="Q24" i="1"/>
  <c r="Q7" i="1"/>
  <c r="Q25" i="1"/>
  <c r="Q26" i="1"/>
  <c r="Q27" i="1"/>
  <c r="Q28" i="1"/>
  <c r="Q29" i="1"/>
  <c r="Q30" i="1"/>
  <c r="Q31" i="1"/>
  <c r="Q32" i="1"/>
  <c r="Q33" i="1"/>
  <c r="Q34" i="1"/>
  <c r="Q8" i="1"/>
  <c r="Q35" i="1"/>
  <c r="Q36" i="1"/>
  <c r="Q37" i="1"/>
  <c r="Q38" i="1"/>
  <c r="Q39" i="1"/>
  <c r="Q40" i="1"/>
  <c r="Q41" i="1"/>
  <c r="Q42" i="1"/>
  <c r="Q43" i="1"/>
  <c r="Q44" i="1"/>
  <c r="Q9" i="1"/>
  <c r="Q45" i="1"/>
  <c r="Q46" i="1"/>
  <c r="Q47" i="1"/>
  <c r="Q48" i="1"/>
  <c r="Q49" i="1"/>
  <c r="Q50" i="1"/>
  <c r="Q51" i="1"/>
  <c r="Q52" i="1"/>
  <c r="Q53" i="1"/>
  <c r="Q54" i="1"/>
  <c r="Q10" i="1"/>
  <c r="Q55" i="1"/>
  <c r="Q56" i="1"/>
  <c r="Q57" i="1"/>
  <c r="Q58" i="1"/>
  <c r="Q59" i="1"/>
  <c r="Q60" i="1"/>
  <c r="Q61" i="1"/>
  <c r="Q62" i="1"/>
  <c r="Q63" i="1"/>
  <c r="Q64" i="1"/>
  <c r="Q11" i="1"/>
  <c r="Q65" i="1"/>
  <c r="Q66" i="1"/>
  <c r="Q67" i="1"/>
  <c r="Q68" i="1"/>
  <c r="Q69" i="1"/>
  <c r="Q70" i="1"/>
  <c r="Q71" i="1"/>
  <c r="Q72" i="1"/>
  <c r="Q73" i="1"/>
  <c r="Q74" i="1"/>
  <c r="Q12" i="1"/>
  <c r="Q13" i="1"/>
  <c r="Q14" i="1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8" i="2"/>
  <c r="F8" i="2"/>
  <c r="E8" i="2"/>
  <c r="D8" i="2"/>
  <c r="C8" i="2"/>
  <c r="Q6" i="1"/>
  <c r="D76" i="1"/>
  <c r="I8" i="2" s="1"/>
  <c r="E76" i="1"/>
  <c r="I10" i="2" s="1"/>
  <c r="F76" i="1"/>
  <c r="I11" i="2" s="1"/>
  <c r="G76" i="1"/>
  <c r="I12" i="2" s="1"/>
  <c r="H76" i="1"/>
  <c r="I13" i="2" s="1"/>
  <c r="I76" i="1"/>
  <c r="I14" i="2" s="1"/>
  <c r="J76" i="1"/>
  <c r="I15" i="2" s="1"/>
  <c r="K76" i="1"/>
  <c r="I16" i="2" s="1"/>
  <c r="L76" i="1"/>
  <c r="I17" i="2" s="1"/>
  <c r="N76" i="1"/>
  <c r="I19" i="2" s="1"/>
  <c r="O76" i="1"/>
  <c r="I20" i="2" s="1"/>
  <c r="P76" i="1"/>
  <c r="I21" i="2" s="1"/>
  <c r="H11" i="2" l="1"/>
  <c r="M76" i="1"/>
  <c r="I18" i="2" s="1"/>
  <c r="H18" i="2" s="1"/>
  <c r="H12" i="2"/>
  <c r="Q76" i="1"/>
  <c r="I22" i="2" s="1"/>
  <c r="H22" i="2" s="1"/>
  <c r="H15" i="2"/>
  <c r="H13" i="2"/>
  <c r="H16" i="2"/>
  <c r="H21" i="2"/>
  <c r="H19" i="2"/>
  <c r="H8" i="2"/>
  <c r="H14" i="2"/>
  <c r="H17" i="2"/>
  <c r="H10" i="2"/>
  <c r="H20" i="2"/>
  <c r="O2" i="1" l="1"/>
  <c r="N7" i="2"/>
  <c r="N17" i="2" l="1"/>
  <c r="N14" i="2"/>
  <c r="N13" i="2"/>
  <c r="N21" i="2"/>
  <c r="N12" i="2"/>
  <c r="N20" i="2"/>
  <c r="N11" i="2"/>
  <c r="N16" i="2"/>
  <c r="N18" i="2"/>
  <c r="N22" i="2"/>
  <c r="L7" i="2" l="1"/>
  <c r="M7" i="2"/>
  <c r="I2" i="1" l="1"/>
  <c r="L2" i="1"/>
  <c r="M18" i="2"/>
  <c r="L12" i="2"/>
  <c r="L14" i="2"/>
  <c r="L11" i="2"/>
  <c r="L18" i="2"/>
  <c r="L22" i="2"/>
  <c r="M14" i="2"/>
  <c r="M11" i="2"/>
  <c r="M22" i="2"/>
  <c r="L16" i="2"/>
  <c r="M13" i="2"/>
  <c r="L13" i="2"/>
  <c r="L17" i="2"/>
  <c r="L21" i="2"/>
  <c r="M17" i="2"/>
  <c r="M16" i="2"/>
  <c r="M20" i="2"/>
  <c r="M12" i="2"/>
  <c r="M21" i="2"/>
  <c r="L20" i="2"/>
  <c r="G9" i="2"/>
  <c r="N9" i="2" l="1"/>
  <c r="P2" i="1"/>
  <c r="E9" i="2"/>
  <c r="F9" i="2"/>
  <c r="K7" i="2"/>
  <c r="J7" i="2"/>
  <c r="M9" i="2" l="1"/>
  <c r="M2" i="1"/>
  <c r="L9" i="2"/>
  <c r="J2" i="1"/>
  <c r="P13" i="2"/>
  <c r="J13" i="2" l="1"/>
  <c r="K13" i="2"/>
  <c r="P18" i="2"/>
  <c r="P22" i="2"/>
  <c r="P21" i="2"/>
  <c r="P20" i="2"/>
  <c r="P14" i="2"/>
  <c r="P12" i="2"/>
  <c r="P11" i="2"/>
  <c r="P16" i="2" l="1"/>
  <c r="P17" i="2"/>
  <c r="K12" i="2"/>
  <c r="J16" i="2"/>
  <c r="K16" i="2"/>
  <c r="J11" i="2"/>
  <c r="J14" i="2"/>
  <c r="J12" i="2"/>
  <c r="J21" i="2"/>
  <c r="J20" i="2"/>
  <c r="K14" i="2"/>
  <c r="J17" i="2"/>
  <c r="K18" i="2"/>
  <c r="C2" i="1"/>
  <c r="J18" i="2"/>
  <c r="F2" i="1"/>
  <c r="K22" i="2"/>
  <c r="K17" i="2"/>
  <c r="K21" i="2"/>
  <c r="K20" i="2"/>
  <c r="J22" i="2"/>
  <c r="K11" i="2"/>
  <c r="O13" i="2" l="1"/>
  <c r="O14" i="2"/>
  <c r="O18" i="2"/>
  <c r="O12" i="2"/>
  <c r="C9" i="2"/>
  <c r="D9" i="2"/>
  <c r="O17" i="2"/>
  <c r="O20" i="2"/>
  <c r="O11" i="2"/>
  <c r="O22" i="2"/>
  <c r="O16" i="2"/>
  <c r="O21" i="2"/>
  <c r="I9" i="2" l="1"/>
  <c r="P9" i="2" s="1"/>
  <c r="G2" i="1"/>
  <c r="K9" i="2"/>
  <c r="J9" i="2"/>
  <c r="D2" i="1"/>
</calcChain>
</file>

<file path=xl/sharedStrings.xml><?xml version="1.0" encoding="utf-8"?>
<sst xmlns="http://schemas.openxmlformats.org/spreadsheetml/2006/main" count="128" uniqueCount="80">
  <si>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</si>
  <si>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</si>
  <si>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</si>
  <si>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</si>
  <si>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</si>
  <si>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</si>
  <si>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</si>
  <si>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</si>
  <si>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</si>
  <si>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</si>
  <si>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</si>
  <si>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</si>
  <si>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</si>
  <si>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</si>
  <si>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</si>
  <si>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</si>
  <si>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</si>
  <si>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</si>
  <si>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Asian-American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</si>
  <si>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</si>
  <si>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</si>
  <si>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</si>
  <si>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</si>
  <si>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</si>
  <si>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</si>
  <si>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</si>
  <si>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</si>
  <si>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</si>
  <si>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</si>
  <si>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</si>
  <si>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</si>
  <si>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</si>
  <si>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</si>
  <si>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</si>
  <si>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</si>
  <si>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</si>
  <si>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</si>
  <si>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</si>
  <si>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</si>
  <si>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</si>
  <si>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</si>
  <si>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</si>
  <si>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</si>
  <si>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</si>
  <si>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</si>
  <si>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D5:</t>
  </si>
  <si>
    <t>other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</si>
  <si>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</si>
  <si>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</si>
  <si>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</si>
  <si>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Nov. 2020 Registration</t>
  </si>
  <si>
    <t>Nov. 2020 Voters</t>
  </si>
  <si>
    <t>District (1-5)</t>
  </si>
  <si>
    <t>2020 Est.</t>
  </si>
  <si>
    <t>City or</t>
  </si>
  <si>
    <t>Place</t>
  </si>
  <si>
    <t>Snelling</t>
  </si>
  <si>
    <t>Merced</t>
  </si>
  <si>
    <t>Franklin</t>
  </si>
  <si>
    <t>Atwater</t>
  </si>
  <si>
    <t>Winston</t>
  </si>
  <si>
    <t>Cressey</t>
  </si>
  <si>
    <t>Livingston</t>
  </si>
  <si>
    <t>Stevinson</t>
  </si>
  <si>
    <t>Ballico</t>
  </si>
  <si>
    <t>McSwain</t>
  </si>
  <si>
    <t>Delhi</t>
  </si>
  <si>
    <t>Planada</t>
  </si>
  <si>
    <t>Bear Creek|Tuttle</t>
  </si>
  <si>
    <t>Hilmar-Iwrin</t>
  </si>
  <si>
    <t>Le Grand</t>
  </si>
  <si>
    <t>El Nido</t>
  </si>
  <si>
    <t>Gustine</t>
  </si>
  <si>
    <t>Santa Nella</t>
  </si>
  <si>
    <t>Volta</t>
  </si>
  <si>
    <t>Los Banos</t>
  </si>
  <si>
    <t>South Dos Palos</t>
  </si>
  <si>
    <t>Dos Palos</t>
  </si>
  <si>
    <t>Merced County 2021 Public Participation Kit</t>
  </si>
  <si>
    <t>When complete, please email this file to Redistricting@countyofmerced.com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</si>
</sst>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7" fillId="0" borderId="3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2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B17" sqref="B17"/>
    </sheetView>
  </sheetViews>
  <sheetFormatPr defaultColWidth="9.1171875" defaultRowHeight="15.35" x14ac:dyDescent="0.5"/>
  <cols>
    <col min="1" max="5" width="9.1171875" style="2"/>
    <col min="6" max="6" width="11.703125" style="2" customWidth="1"/>
    <col min="7" max="16384" width="9.1171875" style="2"/>
  </cols>
  <sheetData>
    <row r="1" spans="1:8" x14ac:dyDescent="0.5">
      <c r="A1" s="1" t="s">
        <v>4</v>
      </c>
    </row>
    <row r="3" spans="1:8" x14ac:dyDescent="0.5">
      <c r="A3" s="2" t="s">
        <v>5</v>
      </c>
    </row>
    <row r="5" spans="1:8" x14ac:dyDescent="0.5">
      <c r="A5" s="2" t="s">
        <v>6</v>
      </c>
    </row>
    <row r="6" spans="1:8" x14ac:dyDescent="0.5">
      <c r="A6" s="2" t="s">
        <v>7</v>
      </c>
    </row>
    <row r="7" spans="1:8" x14ac:dyDescent="0.5">
      <c r="A7" s="2" t="s">
        <v>49</v>
      </c>
    </row>
    <row r="8" spans="1:8" x14ac:dyDescent="0.5">
      <c r="B8" s="2" t="s">
        <v>48</v>
      </c>
    </row>
    <row r="9" spans="1:8" x14ac:dyDescent="0.5">
      <c r="B9" s="2" t="s">
        <v>8</v>
      </c>
    </row>
    <row r="11" spans="1:8" x14ac:dyDescent="0.5">
      <c r="A11" s="1" t="s">
        <v>9</v>
      </c>
      <c r="B11" s="2" t="s">
        <v>10</v>
      </c>
    </row>
    <row r="12" spans="1:8" x14ac:dyDescent="0.5">
      <c r="B12" s="2" t="s">
        <v>11</v>
      </c>
      <c r="G12" s="3" t="s">
        <v>12</v>
      </c>
      <c r="H12" s="2" t="s">
        <v>13</v>
      </c>
    </row>
    <row r="14" spans="1:8" x14ac:dyDescent="0.5">
      <c r="A14" s="1" t="s">
        <v>14</v>
      </c>
    </row>
    <row r="15" spans="1:8" x14ac:dyDescent="0.5">
      <c r="B15" s="2" t="s">
        <v>79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6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0" sqref="A20"/>
    </sheetView>
  </sheetViews>
  <sheetFormatPr defaultColWidth="6.87890625" defaultRowHeight="11.7" x14ac:dyDescent="0.4"/>
  <cols>
    <col min="1" max="1" width="6.1171875" style="36" bestFit="1" customWidth="1"/>
    <col min="2" max="2" width="6.5859375" style="36" bestFit="1" customWidth="1"/>
    <col min="3" max="3" width="15.703125" style="36" bestFit="1" customWidth="1"/>
    <col min="4" max="4" width="12.41015625" style="36" bestFit="1" customWidth="1"/>
    <col min="5" max="5" width="7.87890625" style="36" bestFit="1" customWidth="1"/>
    <col min="6" max="6" width="6.5859375" style="36" bestFit="1" customWidth="1"/>
    <col min="7" max="7" width="7.1171875" style="36" bestFit="1" customWidth="1"/>
    <col min="8" max="8" width="6.5859375" style="36" bestFit="1" customWidth="1"/>
    <col min="9" max="9" width="6.29296875" style="42" customWidth="1"/>
    <col min="10" max="10" width="7.1171875" style="36" bestFit="1" customWidth="1"/>
    <col min="11" max="12" width="6.29296875" style="36" customWidth="1"/>
    <col min="13" max="13" width="7.1171875" style="36" bestFit="1" customWidth="1"/>
    <col min="14" max="15" width="6.29296875" style="36" customWidth="1"/>
    <col min="16" max="16" width="7.1171875" style="36" bestFit="1" customWidth="1"/>
    <col min="17" max="17" width="6.29296875" style="36" customWidth="1"/>
    <col min="18" max="18" width="6.87890625" style="5"/>
    <col min="19" max="19" width="3.41015625" style="5" bestFit="1" customWidth="1"/>
    <col min="20" max="21" width="6.5859375" style="5" customWidth="1"/>
    <col min="22" max="22" width="3.5859375" style="5" customWidth="1"/>
    <col min="23" max="24" width="6.5859375" style="5" customWidth="1"/>
    <col min="25" max="25" width="3.5859375" style="5" customWidth="1"/>
    <col min="26" max="27" width="6.5859375" style="5" customWidth="1"/>
    <col min="28" max="28" width="3.5859375" style="5" customWidth="1"/>
    <col min="29" max="30" width="6.5859375" style="5" customWidth="1"/>
    <col min="31" max="16384" width="6.87890625" style="5"/>
  </cols>
  <sheetData>
    <row r="1" spans="1:17" ht="12.6" customHeight="1" thickBot="1" x14ac:dyDescent="0.45">
      <c r="A1" s="83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5"/>
    </row>
    <row r="2" spans="1:17" ht="12" thickBot="1" x14ac:dyDescent="0.45">
      <c r="B2" s="39" t="s">
        <v>36</v>
      </c>
      <c r="C2" s="37">
        <f>Results!$C$8</f>
        <v>0</v>
      </c>
      <c r="D2" s="37">
        <f>Results!$C$9</f>
        <v>-54492.924268199989</v>
      </c>
      <c r="E2" s="39" t="s">
        <v>35</v>
      </c>
      <c r="F2" s="37">
        <f>Results!$D$8</f>
        <v>0</v>
      </c>
      <c r="G2" s="37">
        <f>Results!$D$9</f>
        <v>-54492.924268199989</v>
      </c>
      <c r="H2" s="39" t="s">
        <v>37</v>
      </c>
      <c r="I2" s="37">
        <f>Results!$E$8</f>
        <v>0</v>
      </c>
      <c r="J2" s="37">
        <f>Results!$E$9</f>
        <v>-54492.924268199989</v>
      </c>
      <c r="K2" s="39" t="s">
        <v>38</v>
      </c>
      <c r="L2" s="37">
        <f>Results!$F$8</f>
        <v>0</v>
      </c>
      <c r="M2" s="38">
        <f>Results!$F$9</f>
        <v>-54492.924268199989</v>
      </c>
      <c r="N2" s="39" t="s">
        <v>45</v>
      </c>
      <c r="O2" s="37">
        <f>Results!$G$8</f>
        <v>0</v>
      </c>
      <c r="P2" s="38">
        <f>Results!$G$9</f>
        <v>-54492.924268199989</v>
      </c>
      <c r="Q2" s="5"/>
    </row>
    <row r="3" spans="1:17" x14ac:dyDescent="0.4">
      <c r="I3" s="36"/>
    </row>
    <row r="4" spans="1:17" ht="13.5" customHeight="1" x14ac:dyDescent="0.4">
      <c r="A4" s="51"/>
      <c r="B4" s="62" t="s">
        <v>41</v>
      </c>
      <c r="C4" s="62" t="s">
        <v>54</v>
      </c>
      <c r="D4" s="77" t="s">
        <v>16</v>
      </c>
      <c r="E4" s="80" t="s">
        <v>19</v>
      </c>
      <c r="F4" s="81"/>
      <c r="G4" s="81"/>
      <c r="H4" s="81"/>
      <c r="I4" s="81"/>
      <c r="J4" s="81" t="s">
        <v>50</v>
      </c>
      <c r="K4" s="81"/>
      <c r="L4" s="81"/>
      <c r="M4" s="81"/>
      <c r="N4" s="80" t="s">
        <v>51</v>
      </c>
      <c r="O4" s="81"/>
      <c r="P4" s="81"/>
      <c r="Q4" s="82"/>
    </row>
    <row r="5" spans="1:17" s="4" customFormat="1" ht="23.35" x14ac:dyDescent="0.4">
      <c r="A5" s="58" t="s">
        <v>52</v>
      </c>
      <c r="B5" s="59" t="s">
        <v>42</v>
      </c>
      <c r="C5" s="59" t="s">
        <v>55</v>
      </c>
      <c r="D5" s="63" t="s">
        <v>15</v>
      </c>
      <c r="E5" s="65" t="s">
        <v>20</v>
      </c>
      <c r="F5" s="60" t="s">
        <v>21</v>
      </c>
      <c r="G5" s="60" t="s">
        <v>22</v>
      </c>
      <c r="H5" s="60" t="s">
        <v>44</v>
      </c>
      <c r="I5" s="64" t="s">
        <v>23</v>
      </c>
      <c r="J5" s="60" t="s">
        <v>20</v>
      </c>
      <c r="K5" s="60" t="s">
        <v>24</v>
      </c>
      <c r="L5" s="61" t="s">
        <v>25</v>
      </c>
      <c r="M5" s="61" t="s">
        <v>46</v>
      </c>
      <c r="N5" s="58" t="s">
        <v>20</v>
      </c>
      <c r="O5" s="61" t="s">
        <v>24</v>
      </c>
      <c r="P5" s="61" t="s">
        <v>25</v>
      </c>
      <c r="Q5" s="66" t="s">
        <v>46</v>
      </c>
    </row>
    <row r="6" spans="1:17" x14ac:dyDescent="0.4">
      <c r="A6" s="52"/>
      <c r="B6" s="40">
        <v>1</v>
      </c>
      <c r="C6" s="40" t="s">
        <v>56</v>
      </c>
      <c r="D6" s="55">
        <v>996.99998700000003</v>
      </c>
      <c r="E6" s="55">
        <v>518.00010799999995</v>
      </c>
      <c r="F6" s="40">
        <v>69.999993000000003</v>
      </c>
      <c r="G6" s="40">
        <v>424.99998599999998</v>
      </c>
      <c r="H6" s="40">
        <v>0</v>
      </c>
      <c r="I6" s="56">
        <v>8.0000020000000003</v>
      </c>
      <c r="J6" s="40">
        <v>476.00000199999999</v>
      </c>
      <c r="K6" s="40">
        <v>96.111300999999997</v>
      </c>
      <c r="L6" s="41">
        <v>3.5801080000000001</v>
      </c>
      <c r="M6" s="41">
        <f t="shared" ref="M6:M37" si="0">J6-K6-L6</f>
        <v>376.30859299999997</v>
      </c>
      <c r="N6" s="57">
        <v>416.25215600000001</v>
      </c>
      <c r="O6" s="41">
        <v>75.365485000000007</v>
      </c>
      <c r="P6" s="41">
        <v>3.5461079999999998</v>
      </c>
      <c r="Q6" s="53">
        <f t="shared" ref="Q6:Q37" si="1">N6-O6-P6</f>
        <v>337.34056299999997</v>
      </c>
    </row>
    <row r="7" spans="1:17" x14ac:dyDescent="0.4">
      <c r="A7" s="54"/>
      <c r="B7" s="40">
        <v>2</v>
      </c>
      <c r="C7" s="40" t="s">
        <v>64</v>
      </c>
      <c r="D7" s="55">
        <v>2334.0387009999999</v>
      </c>
      <c r="E7" s="55">
        <v>1269.256721</v>
      </c>
      <c r="F7" s="40">
        <v>351.27960300000001</v>
      </c>
      <c r="G7" s="40">
        <v>811.01383899999996</v>
      </c>
      <c r="H7" s="40">
        <v>0</v>
      </c>
      <c r="I7" s="56">
        <v>75.424629999999993</v>
      </c>
      <c r="J7" s="40">
        <v>1002.999988</v>
      </c>
      <c r="K7" s="40">
        <v>336.71554700000002</v>
      </c>
      <c r="L7" s="41">
        <v>50.41337</v>
      </c>
      <c r="M7" s="41">
        <f t="shared" si="0"/>
        <v>615.87107100000003</v>
      </c>
      <c r="N7" s="57">
        <v>825.85661200000004</v>
      </c>
      <c r="O7" s="41">
        <v>240.23993100000001</v>
      </c>
      <c r="P7" s="41">
        <v>47.028554</v>
      </c>
      <c r="Q7" s="53">
        <f t="shared" si="1"/>
        <v>538.58812699999999</v>
      </c>
    </row>
    <row r="8" spans="1:17" x14ac:dyDescent="0.4">
      <c r="A8" s="54"/>
      <c r="B8" s="40">
        <v>3</v>
      </c>
      <c r="C8" s="40" t="s">
        <v>66</v>
      </c>
      <c r="D8" s="55">
        <v>12091.294413</v>
      </c>
      <c r="E8" s="55">
        <v>5820.9918029999999</v>
      </c>
      <c r="F8" s="40">
        <v>3731.9692110000001</v>
      </c>
      <c r="G8" s="40">
        <v>1546.9858770000001</v>
      </c>
      <c r="H8" s="40">
        <v>0</v>
      </c>
      <c r="I8" s="56">
        <v>343.57519000000002</v>
      </c>
      <c r="J8" s="40">
        <v>4059</v>
      </c>
      <c r="K8" s="40">
        <v>2659.4508729999998</v>
      </c>
      <c r="L8" s="41">
        <v>162.39477299999999</v>
      </c>
      <c r="M8" s="41">
        <f t="shared" si="0"/>
        <v>1237.1543540000002</v>
      </c>
      <c r="N8" s="57">
        <v>3068.04664</v>
      </c>
      <c r="O8" s="41">
        <v>1956.9562169999999</v>
      </c>
      <c r="P8" s="41">
        <v>126.909806</v>
      </c>
      <c r="Q8" s="53">
        <f t="shared" si="1"/>
        <v>984.1806170000001</v>
      </c>
    </row>
    <row r="9" spans="1:17" x14ac:dyDescent="0.4">
      <c r="A9" s="54"/>
      <c r="B9" s="40">
        <v>4</v>
      </c>
      <c r="C9" s="40" t="s">
        <v>69</v>
      </c>
      <c r="D9" s="55">
        <v>10974.694664000001</v>
      </c>
      <c r="E9" s="55">
        <v>6121.7659739999999</v>
      </c>
      <c r="F9" s="40">
        <v>1226.755596</v>
      </c>
      <c r="G9" s="40">
        <v>4697.0090870000004</v>
      </c>
      <c r="H9" s="40">
        <v>3.9999899999999999</v>
      </c>
      <c r="I9" s="56">
        <v>70.001352999999995</v>
      </c>
      <c r="J9" s="40">
        <v>4775.0000440000003</v>
      </c>
      <c r="K9" s="40">
        <v>1105.8910639999999</v>
      </c>
      <c r="L9" s="41">
        <v>164.99455800000001</v>
      </c>
      <c r="M9" s="41">
        <f t="shared" si="0"/>
        <v>3504.1144220000006</v>
      </c>
      <c r="N9" s="57">
        <v>4021.2595679999999</v>
      </c>
      <c r="O9" s="41">
        <v>846.71285399999999</v>
      </c>
      <c r="P9" s="41">
        <v>144.981843</v>
      </c>
      <c r="Q9" s="53">
        <f t="shared" si="1"/>
        <v>3029.564871</v>
      </c>
    </row>
    <row r="10" spans="1:17" x14ac:dyDescent="0.4">
      <c r="A10" s="52"/>
      <c r="B10" s="40">
        <v>5</v>
      </c>
      <c r="C10" s="40"/>
      <c r="D10" s="55">
        <v>8.1882999999999997E-2</v>
      </c>
      <c r="E10" s="55">
        <v>9.5139999999999999E-3</v>
      </c>
      <c r="F10" s="40">
        <v>9.5139999999999999E-3</v>
      </c>
      <c r="G10" s="40">
        <v>0</v>
      </c>
      <c r="H10" s="40">
        <v>0</v>
      </c>
      <c r="I10" s="56">
        <v>0</v>
      </c>
      <c r="J10" s="40">
        <v>0</v>
      </c>
      <c r="K10" s="40">
        <v>0</v>
      </c>
      <c r="L10" s="41">
        <v>0</v>
      </c>
      <c r="M10" s="41">
        <f t="shared" si="0"/>
        <v>0</v>
      </c>
      <c r="N10" s="57">
        <v>0</v>
      </c>
      <c r="O10" s="41">
        <v>0</v>
      </c>
      <c r="P10" s="41">
        <v>0</v>
      </c>
      <c r="Q10" s="53">
        <f t="shared" si="1"/>
        <v>0</v>
      </c>
    </row>
    <row r="11" spans="1:17" x14ac:dyDescent="0.4">
      <c r="A11" s="54"/>
      <c r="B11" s="40">
        <v>6</v>
      </c>
      <c r="C11" s="40"/>
      <c r="D11" s="55">
        <v>2709.2315239999998</v>
      </c>
      <c r="E11" s="55">
        <v>2124.2968890000002</v>
      </c>
      <c r="F11" s="40">
        <v>911.10739000000001</v>
      </c>
      <c r="G11" s="40">
        <v>645.47188100000005</v>
      </c>
      <c r="H11" s="40">
        <v>78.203112000000004</v>
      </c>
      <c r="I11" s="56">
        <v>461.04205000000002</v>
      </c>
      <c r="J11" s="40">
        <v>578.73950300000001</v>
      </c>
      <c r="K11" s="40">
        <v>146.18352200000001</v>
      </c>
      <c r="L11" s="41">
        <v>21.449480999999999</v>
      </c>
      <c r="M11" s="41">
        <f t="shared" si="0"/>
        <v>411.10649999999998</v>
      </c>
      <c r="N11" s="57">
        <v>495.70687600000002</v>
      </c>
      <c r="O11" s="41">
        <v>114.20935299999999</v>
      </c>
      <c r="P11" s="41">
        <v>16.425383</v>
      </c>
      <c r="Q11" s="53">
        <f t="shared" si="1"/>
        <v>365.07213999999999</v>
      </c>
    </row>
    <row r="12" spans="1:17" x14ac:dyDescent="0.4">
      <c r="A12" s="54"/>
      <c r="B12" s="40">
        <v>7</v>
      </c>
      <c r="C12" s="40"/>
      <c r="D12" s="55">
        <v>1560.2844930000001</v>
      </c>
      <c r="E12" s="55">
        <v>1028.2964010000001</v>
      </c>
      <c r="F12" s="40">
        <v>181.044454</v>
      </c>
      <c r="G12" s="40">
        <v>685.92829400000005</v>
      </c>
      <c r="H12" s="40">
        <v>25.83501</v>
      </c>
      <c r="I12" s="56">
        <v>131.08504099999999</v>
      </c>
      <c r="J12" s="40">
        <v>889.99999800000001</v>
      </c>
      <c r="K12" s="40">
        <v>183.96069399999999</v>
      </c>
      <c r="L12" s="41">
        <v>25.705266999999999</v>
      </c>
      <c r="M12" s="41">
        <f t="shared" si="0"/>
        <v>680.33403699999997</v>
      </c>
      <c r="N12" s="57">
        <v>758.781251</v>
      </c>
      <c r="O12" s="41">
        <v>133.849007</v>
      </c>
      <c r="P12" s="41">
        <v>21.502611999999999</v>
      </c>
      <c r="Q12" s="53">
        <f t="shared" si="1"/>
        <v>603.42963199999997</v>
      </c>
    </row>
    <row r="13" spans="1:17" x14ac:dyDescent="0.4">
      <c r="A13" s="54"/>
      <c r="B13" s="40">
        <v>8</v>
      </c>
      <c r="C13" s="40" t="s">
        <v>57</v>
      </c>
      <c r="D13" s="55">
        <v>7.5127269999999999</v>
      </c>
      <c r="E13" s="55">
        <v>6.1566979999999996</v>
      </c>
      <c r="F13" s="40">
        <v>3.7154159999999998</v>
      </c>
      <c r="G13" s="40">
        <v>2.4412820000000002</v>
      </c>
      <c r="H13" s="40">
        <v>0</v>
      </c>
      <c r="I13" s="56">
        <v>0</v>
      </c>
      <c r="J13" s="40">
        <v>6</v>
      </c>
      <c r="K13" s="40">
        <v>4</v>
      </c>
      <c r="L13" s="41">
        <v>0</v>
      </c>
      <c r="M13" s="41">
        <f t="shared" si="0"/>
        <v>2</v>
      </c>
      <c r="N13" s="57">
        <v>4</v>
      </c>
      <c r="O13" s="41">
        <v>2</v>
      </c>
      <c r="P13" s="41">
        <v>0</v>
      </c>
      <c r="Q13" s="53">
        <f t="shared" si="1"/>
        <v>2</v>
      </c>
    </row>
    <row r="14" spans="1:17" x14ac:dyDescent="0.4">
      <c r="A14" s="52"/>
      <c r="B14" s="40">
        <v>9</v>
      </c>
      <c r="C14" s="40" t="s">
        <v>57</v>
      </c>
      <c r="D14" s="55">
        <v>4055.3827630000001</v>
      </c>
      <c r="E14" s="55">
        <v>2261.9005459999998</v>
      </c>
      <c r="F14" s="40">
        <v>918.918589</v>
      </c>
      <c r="G14" s="40">
        <v>1016.699445</v>
      </c>
      <c r="H14" s="40">
        <v>51.796937</v>
      </c>
      <c r="I14" s="56">
        <v>258.95809100000002</v>
      </c>
      <c r="J14" s="40">
        <v>1533.000192</v>
      </c>
      <c r="K14" s="40">
        <v>398.13584100000003</v>
      </c>
      <c r="L14" s="41">
        <v>67.065965000000006</v>
      </c>
      <c r="M14" s="41">
        <f t="shared" si="0"/>
        <v>1067.7983859999999</v>
      </c>
      <c r="N14" s="57">
        <v>1325.8187720000001</v>
      </c>
      <c r="O14" s="41">
        <v>322.52379999999999</v>
      </c>
      <c r="P14" s="41">
        <v>55.822513000000001</v>
      </c>
      <c r="Q14" s="53">
        <f t="shared" si="1"/>
        <v>947.47245900000019</v>
      </c>
    </row>
    <row r="15" spans="1:17" x14ac:dyDescent="0.4">
      <c r="A15" s="54"/>
      <c r="B15" s="40">
        <v>10</v>
      </c>
      <c r="C15" s="40" t="s">
        <v>57</v>
      </c>
      <c r="D15" s="55">
        <v>4001.3608519999998</v>
      </c>
      <c r="E15" s="55">
        <v>2933.0509149999998</v>
      </c>
      <c r="F15" s="40">
        <v>1398.137806</v>
      </c>
      <c r="G15" s="40">
        <v>868.73932100000002</v>
      </c>
      <c r="H15" s="40">
        <v>140.000067</v>
      </c>
      <c r="I15" s="56">
        <v>502.17389100000003</v>
      </c>
      <c r="J15" s="40">
        <v>3372.0002100000002</v>
      </c>
      <c r="K15" s="40">
        <v>1190.795218</v>
      </c>
      <c r="L15" s="41">
        <v>231.00404700000001</v>
      </c>
      <c r="M15" s="41">
        <f t="shared" si="0"/>
        <v>1950.200945</v>
      </c>
      <c r="N15" s="57">
        <v>2705.9504489999999</v>
      </c>
      <c r="O15" s="41">
        <v>906.172371</v>
      </c>
      <c r="P15" s="41">
        <v>179.11423199999999</v>
      </c>
      <c r="Q15" s="53">
        <f t="shared" si="1"/>
        <v>1620.6638459999999</v>
      </c>
    </row>
    <row r="16" spans="1:17" x14ac:dyDescent="0.4">
      <c r="A16" s="54"/>
      <c r="B16" s="40">
        <v>11</v>
      </c>
      <c r="C16" s="40" t="s">
        <v>57</v>
      </c>
      <c r="D16" s="55">
        <v>3845.7979759999998</v>
      </c>
      <c r="E16" s="55">
        <v>2477.5826820000002</v>
      </c>
      <c r="F16" s="40">
        <v>1158.466617</v>
      </c>
      <c r="G16" s="40">
        <v>502.948982</v>
      </c>
      <c r="H16" s="40">
        <v>249.99993699999999</v>
      </c>
      <c r="I16" s="56">
        <v>550.16737499999999</v>
      </c>
      <c r="J16" s="40">
        <v>1998.9414859999999</v>
      </c>
      <c r="K16" s="40">
        <v>754.57335699999999</v>
      </c>
      <c r="L16" s="41">
        <v>160.655124</v>
      </c>
      <c r="M16" s="41">
        <f t="shared" si="0"/>
        <v>1083.7130050000001</v>
      </c>
      <c r="N16" s="57">
        <v>1451.3197700000001</v>
      </c>
      <c r="O16" s="41">
        <v>540.58031400000004</v>
      </c>
      <c r="P16" s="41">
        <v>107.740707</v>
      </c>
      <c r="Q16" s="53">
        <f t="shared" si="1"/>
        <v>802.99874899999998</v>
      </c>
    </row>
    <row r="17" spans="1:17" x14ac:dyDescent="0.4">
      <c r="A17" s="54"/>
      <c r="B17" s="40">
        <v>12</v>
      </c>
      <c r="C17" s="40" t="s">
        <v>58</v>
      </c>
      <c r="D17" s="55">
        <v>8840.6074939999999</v>
      </c>
      <c r="E17" s="55">
        <v>5533.5336500000003</v>
      </c>
      <c r="F17" s="40">
        <v>2290.5318670000001</v>
      </c>
      <c r="G17" s="40">
        <v>2356.7284199999999</v>
      </c>
      <c r="H17" s="40">
        <v>89.447858999999994</v>
      </c>
      <c r="I17" s="56">
        <v>717.73942499999998</v>
      </c>
      <c r="J17" s="40">
        <v>3734.294054</v>
      </c>
      <c r="K17" s="40">
        <v>1690.9702990000001</v>
      </c>
      <c r="L17" s="41">
        <v>142.525723</v>
      </c>
      <c r="M17" s="41">
        <f t="shared" si="0"/>
        <v>1900.7980319999999</v>
      </c>
      <c r="N17" s="57">
        <v>2688.9920069999998</v>
      </c>
      <c r="O17" s="41">
        <v>1132.5974880000001</v>
      </c>
      <c r="P17" s="41">
        <v>85.365145999999996</v>
      </c>
      <c r="Q17" s="53">
        <f t="shared" si="1"/>
        <v>1471.0293729999996</v>
      </c>
    </row>
    <row r="18" spans="1:17" x14ac:dyDescent="0.4">
      <c r="A18" s="52"/>
      <c r="B18" s="40">
        <v>13</v>
      </c>
      <c r="C18" s="40"/>
      <c r="D18" s="55">
        <v>1763.6860380000001</v>
      </c>
      <c r="E18" s="55">
        <v>1219.901818</v>
      </c>
      <c r="F18" s="40">
        <v>302.30149999999998</v>
      </c>
      <c r="G18" s="40">
        <v>360.73946999999998</v>
      </c>
      <c r="H18" s="40">
        <v>489.93759999999997</v>
      </c>
      <c r="I18" s="56">
        <v>33.157685999999998</v>
      </c>
      <c r="J18" s="40">
        <v>97</v>
      </c>
      <c r="K18" s="40">
        <v>37.826548000000003</v>
      </c>
      <c r="L18" s="41">
        <v>2.3552240000000002</v>
      </c>
      <c r="M18" s="41">
        <f t="shared" si="0"/>
        <v>56.818227999999998</v>
      </c>
      <c r="N18" s="57">
        <v>75.852037999999993</v>
      </c>
      <c r="O18" s="41">
        <v>30.746393999999999</v>
      </c>
      <c r="P18" s="41">
        <v>1.719644</v>
      </c>
      <c r="Q18" s="53">
        <f t="shared" si="1"/>
        <v>43.385999999999996</v>
      </c>
    </row>
    <row r="19" spans="1:17" x14ac:dyDescent="0.4">
      <c r="A19" s="54"/>
      <c r="B19" s="40">
        <v>14</v>
      </c>
      <c r="C19" s="40" t="s">
        <v>59</v>
      </c>
      <c r="D19" s="55">
        <v>14787.553771999999</v>
      </c>
      <c r="E19" s="55">
        <v>8637.5312560000002</v>
      </c>
      <c r="F19" s="40">
        <v>3869.7045969999999</v>
      </c>
      <c r="G19" s="40">
        <v>3569.8099590000002</v>
      </c>
      <c r="H19" s="40">
        <v>452.91660100000001</v>
      </c>
      <c r="I19" s="56">
        <v>629.73918000000003</v>
      </c>
      <c r="J19" s="40">
        <v>7523.1978300000001</v>
      </c>
      <c r="K19" s="40">
        <v>3030.0045260000002</v>
      </c>
      <c r="L19" s="41">
        <v>265.63846699999999</v>
      </c>
      <c r="M19" s="41">
        <f t="shared" si="0"/>
        <v>4227.5548370000006</v>
      </c>
      <c r="N19" s="57">
        <v>5761.412644</v>
      </c>
      <c r="O19" s="41">
        <v>2119.3437909999998</v>
      </c>
      <c r="P19" s="41">
        <v>200.58980299999999</v>
      </c>
      <c r="Q19" s="53">
        <f t="shared" si="1"/>
        <v>3441.4790500000004</v>
      </c>
    </row>
    <row r="20" spans="1:17" x14ac:dyDescent="0.4">
      <c r="A20" s="54"/>
      <c r="B20" s="40">
        <v>15</v>
      </c>
      <c r="C20" s="40" t="s">
        <v>59</v>
      </c>
      <c r="D20" s="55">
        <v>14904.399414</v>
      </c>
      <c r="E20" s="55">
        <v>8629.1785290000007</v>
      </c>
      <c r="F20" s="40">
        <v>3484.1041180000002</v>
      </c>
      <c r="G20" s="40">
        <v>4104.352809</v>
      </c>
      <c r="H20" s="40">
        <v>533.67328999999995</v>
      </c>
      <c r="I20" s="56">
        <v>276.48437200000001</v>
      </c>
      <c r="J20" s="40">
        <v>6905.4441440000001</v>
      </c>
      <c r="K20" s="40">
        <v>3001.9453389999999</v>
      </c>
      <c r="L20" s="41">
        <v>87.605294999999998</v>
      </c>
      <c r="M20" s="41">
        <f t="shared" si="0"/>
        <v>3815.8935100000003</v>
      </c>
      <c r="N20" s="57">
        <v>5223.9131429999998</v>
      </c>
      <c r="O20" s="41">
        <v>2073.047591</v>
      </c>
      <c r="P20" s="41">
        <v>74.158108999999996</v>
      </c>
      <c r="Q20" s="53">
        <f t="shared" si="1"/>
        <v>3076.7074429999998</v>
      </c>
    </row>
    <row r="21" spans="1:17" x14ac:dyDescent="0.4">
      <c r="A21" s="54"/>
      <c r="B21" s="40">
        <v>16</v>
      </c>
      <c r="C21" s="40" t="s">
        <v>60</v>
      </c>
      <c r="D21" s="55">
        <v>12184.345934999999</v>
      </c>
      <c r="E21" s="55">
        <v>5117.8731859999998</v>
      </c>
      <c r="F21" s="40">
        <v>2746.1798370000001</v>
      </c>
      <c r="G21" s="40">
        <v>1800.9934129999999</v>
      </c>
      <c r="H21" s="40">
        <v>52.727296000000003</v>
      </c>
      <c r="I21" s="56">
        <v>369.63944600000002</v>
      </c>
      <c r="J21" s="40">
        <v>3846.023056</v>
      </c>
      <c r="K21" s="40">
        <v>2304.4893769999999</v>
      </c>
      <c r="L21" s="41">
        <v>71.352249999999998</v>
      </c>
      <c r="M21" s="41">
        <f t="shared" si="0"/>
        <v>1470.1814290000002</v>
      </c>
      <c r="N21" s="57">
        <v>2589.2635409999998</v>
      </c>
      <c r="O21" s="41">
        <v>1434.481792</v>
      </c>
      <c r="P21" s="41">
        <v>42.634253000000001</v>
      </c>
      <c r="Q21" s="53">
        <f t="shared" si="1"/>
        <v>1112.1474959999998</v>
      </c>
    </row>
    <row r="22" spans="1:17" x14ac:dyDescent="0.4">
      <c r="A22" s="52"/>
      <c r="B22" s="40">
        <v>17</v>
      </c>
      <c r="C22" s="40" t="s">
        <v>61</v>
      </c>
      <c r="D22" s="55">
        <v>1567.76441</v>
      </c>
      <c r="E22" s="55">
        <v>860.71486800000002</v>
      </c>
      <c r="F22" s="40">
        <v>270.78504700000002</v>
      </c>
      <c r="G22" s="40">
        <v>527.34830199999999</v>
      </c>
      <c r="H22" s="40">
        <v>4.4122260000000004</v>
      </c>
      <c r="I22" s="56">
        <v>46.747503000000002</v>
      </c>
      <c r="J22" s="40">
        <v>687.97694100000001</v>
      </c>
      <c r="K22" s="40">
        <v>270.46033899999998</v>
      </c>
      <c r="L22" s="41">
        <v>28.824422999999999</v>
      </c>
      <c r="M22" s="41">
        <f t="shared" si="0"/>
        <v>388.69217900000001</v>
      </c>
      <c r="N22" s="57">
        <v>543.67268300000001</v>
      </c>
      <c r="O22" s="41">
        <v>189.84624099999999</v>
      </c>
      <c r="P22" s="41">
        <v>24.341069000000001</v>
      </c>
      <c r="Q22" s="53">
        <f t="shared" si="1"/>
        <v>329.48537300000004</v>
      </c>
    </row>
    <row r="23" spans="1:17" x14ac:dyDescent="0.4">
      <c r="A23" s="54"/>
      <c r="B23" s="40">
        <v>18</v>
      </c>
      <c r="C23" s="40" t="s">
        <v>62</v>
      </c>
      <c r="D23" s="55">
        <v>14717.468817999999</v>
      </c>
      <c r="E23" s="55">
        <v>7184.8495579999999</v>
      </c>
      <c r="F23" s="40">
        <v>4498.0809980000004</v>
      </c>
      <c r="G23" s="40">
        <v>732.086365</v>
      </c>
      <c r="H23" s="40">
        <v>15</v>
      </c>
      <c r="I23" s="56">
        <v>1858.157723</v>
      </c>
      <c r="J23" s="40">
        <v>5776</v>
      </c>
      <c r="K23" s="40">
        <v>3355.5729710000001</v>
      </c>
      <c r="L23" s="41">
        <v>1148.8356209999999</v>
      </c>
      <c r="M23" s="41">
        <f t="shared" si="0"/>
        <v>1271.591408</v>
      </c>
      <c r="N23" s="57">
        <v>4387.1137879999997</v>
      </c>
      <c r="O23" s="41">
        <v>2411.1080200000001</v>
      </c>
      <c r="P23" s="41">
        <v>973.81287499999996</v>
      </c>
      <c r="Q23" s="53">
        <f t="shared" si="1"/>
        <v>1002.1928929999996</v>
      </c>
    </row>
    <row r="24" spans="1:17" x14ac:dyDescent="0.4">
      <c r="A24" s="54"/>
      <c r="B24" s="40">
        <v>19</v>
      </c>
      <c r="C24" s="40" t="s">
        <v>63</v>
      </c>
      <c r="D24" s="55">
        <v>2525.0583710000001</v>
      </c>
      <c r="E24" s="55">
        <v>1552.8324379999999</v>
      </c>
      <c r="F24" s="40">
        <v>363.886278</v>
      </c>
      <c r="G24" s="40">
        <v>1082.8516709999999</v>
      </c>
      <c r="H24" s="40">
        <v>64.999999000000003</v>
      </c>
      <c r="I24" s="56">
        <v>13.046267</v>
      </c>
      <c r="J24" s="40">
        <v>1091.0000010000001</v>
      </c>
      <c r="K24" s="40">
        <v>384.44168300000001</v>
      </c>
      <c r="L24" s="41">
        <v>44.545793000000003</v>
      </c>
      <c r="M24" s="41">
        <f t="shared" si="0"/>
        <v>662.0125250000001</v>
      </c>
      <c r="N24" s="57">
        <v>832.854376</v>
      </c>
      <c r="O24" s="41">
        <v>237.19078500000001</v>
      </c>
      <c r="P24" s="41">
        <v>40.548298000000003</v>
      </c>
      <c r="Q24" s="53">
        <f t="shared" si="1"/>
        <v>555.11529299999995</v>
      </c>
    </row>
    <row r="25" spans="1:17" x14ac:dyDescent="0.4">
      <c r="A25" s="54"/>
      <c r="B25" s="40">
        <v>20</v>
      </c>
      <c r="C25" s="40"/>
      <c r="D25" s="55">
        <v>594.36212799999998</v>
      </c>
      <c r="E25" s="55">
        <v>365.72898300000003</v>
      </c>
      <c r="F25" s="40">
        <v>93.226527000000004</v>
      </c>
      <c r="G25" s="40">
        <v>232.125991</v>
      </c>
      <c r="H25" s="40">
        <v>0</v>
      </c>
      <c r="I25" s="56">
        <v>36.94782</v>
      </c>
      <c r="J25" s="40">
        <v>164.999988</v>
      </c>
      <c r="K25" s="40">
        <v>70.129026999999994</v>
      </c>
      <c r="L25" s="41">
        <v>13.129030999999999</v>
      </c>
      <c r="M25" s="41">
        <f t="shared" si="0"/>
        <v>81.741930000000011</v>
      </c>
      <c r="N25" s="57">
        <v>117.580641</v>
      </c>
      <c r="O25" s="41">
        <v>50.967739000000002</v>
      </c>
      <c r="P25" s="41">
        <v>6.1290319999999996</v>
      </c>
      <c r="Q25" s="53">
        <f t="shared" si="1"/>
        <v>60.483869999999989</v>
      </c>
    </row>
    <row r="26" spans="1:17" x14ac:dyDescent="0.4">
      <c r="A26" s="52"/>
      <c r="B26" s="40">
        <v>21</v>
      </c>
      <c r="C26" s="40"/>
      <c r="D26" s="55">
        <v>3492.7266129999998</v>
      </c>
      <c r="E26" s="55">
        <v>2045.89248</v>
      </c>
      <c r="F26" s="40">
        <v>712.95488</v>
      </c>
      <c r="G26" s="40">
        <v>1164.9277420000001</v>
      </c>
      <c r="H26" s="40">
        <v>2.2124079999999999</v>
      </c>
      <c r="I26" s="56">
        <v>133.874123</v>
      </c>
      <c r="J26" s="40">
        <v>1356.5558530000001</v>
      </c>
      <c r="K26" s="40">
        <v>539.73891500000002</v>
      </c>
      <c r="L26" s="41">
        <v>64.493425000000002</v>
      </c>
      <c r="M26" s="41">
        <f t="shared" si="0"/>
        <v>752.32351300000005</v>
      </c>
      <c r="N26" s="57">
        <v>1081.539957</v>
      </c>
      <c r="O26" s="41">
        <v>375.51414</v>
      </c>
      <c r="P26" s="41">
        <v>50.39546</v>
      </c>
      <c r="Q26" s="53">
        <f t="shared" si="1"/>
        <v>655.630357</v>
      </c>
    </row>
    <row r="27" spans="1:17" x14ac:dyDescent="0.4">
      <c r="A27" s="54"/>
      <c r="B27" s="40">
        <v>22</v>
      </c>
      <c r="C27" s="40" t="s">
        <v>65</v>
      </c>
      <c r="D27" s="55">
        <v>4598.6387779999995</v>
      </c>
      <c r="E27" s="55">
        <v>3290.3132810000002</v>
      </c>
      <c r="F27" s="40">
        <v>760.02368200000001</v>
      </c>
      <c r="G27" s="40">
        <v>2079.3168740000001</v>
      </c>
      <c r="H27" s="40">
        <v>103.404207</v>
      </c>
      <c r="I27" s="56">
        <v>283.72216300000002</v>
      </c>
      <c r="J27" s="40">
        <v>3091.9999600000001</v>
      </c>
      <c r="K27" s="40">
        <v>702.15389200000004</v>
      </c>
      <c r="L27" s="41">
        <v>120.787153</v>
      </c>
      <c r="M27" s="41">
        <f t="shared" si="0"/>
        <v>2269.0589149999996</v>
      </c>
      <c r="N27" s="57">
        <v>2715.6010660000002</v>
      </c>
      <c r="O27" s="41">
        <v>571.74218699999994</v>
      </c>
      <c r="P27" s="41">
        <v>108.621375</v>
      </c>
      <c r="Q27" s="53">
        <f t="shared" si="1"/>
        <v>2035.2375040000004</v>
      </c>
    </row>
    <row r="28" spans="1:17" x14ac:dyDescent="0.4">
      <c r="A28" s="54"/>
      <c r="B28" s="40">
        <v>23</v>
      </c>
      <c r="C28" s="40" t="s">
        <v>57</v>
      </c>
      <c r="D28" s="55">
        <v>6301.5354049999996</v>
      </c>
      <c r="E28" s="55">
        <v>3964.2856879999999</v>
      </c>
      <c r="F28" s="40">
        <v>1852.1421680000001</v>
      </c>
      <c r="G28" s="40">
        <v>1172.669142</v>
      </c>
      <c r="H28" s="40">
        <v>426.69259099999999</v>
      </c>
      <c r="I28" s="56">
        <v>457.78198900000001</v>
      </c>
      <c r="J28" s="40">
        <v>2545.0582119999999</v>
      </c>
      <c r="K28" s="40">
        <v>1025.4955600000001</v>
      </c>
      <c r="L28" s="41">
        <v>92.274860000000004</v>
      </c>
      <c r="M28" s="41">
        <f t="shared" si="0"/>
        <v>1427.2877919999999</v>
      </c>
      <c r="N28" s="57">
        <v>1849.911102</v>
      </c>
      <c r="O28" s="41">
        <v>705.72353299999997</v>
      </c>
      <c r="P28" s="41">
        <v>59.322553999999997</v>
      </c>
      <c r="Q28" s="53">
        <f t="shared" si="1"/>
        <v>1084.8650150000001</v>
      </c>
    </row>
    <row r="29" spans="1:17" x14ac:dyDescent="0.4">
      <c r="A29" s="54"/>
      <c r="B29" s="40">
        <v>24</v>
      </c>
      <c r="C29" s="40" t="s">
        <v>57</v>
      </c>
      <c r="D29" s="55">
        <v>6096.4922759999999</v>
      </c>
      <c r="E29" s="55">
        <v>3933.6465889999999</v>
      </c>
      <c r="F29" s="40">
        <v>1215.8373489999999</v>
      </c>
      <c r="G29" s="40">
        <v>1452.368381</v>
      </c>
      <c r="H29" s="40">
        <v>446.64073999999999</v>
      </c>
      <c r="I29" s="56">
        <v>765.79995399999996</v>
      </c>
      <c r="J29" s="40">
        <v>2465</v>
      </c>
      <c r="K29" s="40">
        <v>853.000001</v>
      </c>
      <c r="L29" s="41">
        <v>64.999999000000003</v>
      </c>
      <c r="M29" s="41">
        <f t="shared" si="0"/>
        <v>1547</v>
      </c>
      <c r="N29" s="57">
        <v>1889.00001</v>
      </c>
      <c r="O29" s="41">
        <v>623.00000299999999</v>
      </c>
      <c r="P29" s="41">
        <v>48.999999000000003</v>
      </c>
      <c r="Q29" s="53">
        <f t="shared" si="1"/>
        <v>1217.000008</v>
      </c>
    </row>
    <row r="30" spans="1:17" x14ac:dyDescent="0.4">
      <c r="A30" s="52"/>
      <c r="B30" s="40">
        <v>25</v>
      </c>
      <c r="C30" s="40" t="s">
        <v>57</v>
      </c>
      <c r="D30" s="55">
        <v>5680.9999779999998</v>
      </c>
      <c r="E30" s="55">
        <v>4238.000027</v>
      </c>
      <c r="F30" s="40">
        <v>1409.999767</v>
      </c>
      <c r="G30" s="40">
        <v>2235.0000789999999</v>
      </c>
      <c r="H30" s="40">
        <v>169.000078</v>
      </c>
      <c r="I30" s="56">
        <v>330.00009</v>
      </c>
      <c r="J30" s="40">
        <v>3441.9999870000001</v>
      </c>
      <c r="K30" s="40">
        <v>1072.4610769999999</v>
      </c>
      <c r="L30" s="41">
        <v>83.096584000000007</v>
      </c>
      <c r="M30" s="41">
        <f t="shared" si="0"/>
        <v>2286.4423260000003</v>
      </c>
      <c r="N30" s="57">
        <v>2774.0134849999999</v>
      </c>
      <c r="O30" s="41">
        <v>798.38236900000004</v>
      </c>
      <c r="P30" s="41">
        <v>66.223761999999994</v>
      </c>
      <c r="Q30" s="53">
        <f t="shared" si="1"/>
        <v>1909.4073539999999</v>
      </c>
    </row>
    <row r="31" spans="1:17" x14ac:dyDescent="0.4">
      <c r="A31" s="52"/>
      <c r="B31" s="40">
        <v>26</v>
      </c>
      <c r="C31" s="40" t="s">
        <v>57</v>
      </c>
      <c r="D31" s="55">
        <v>3068.6012620000001</v>
      </c>
      <c r="E31" s="55">
        <v>2118.178958</v>
      </c>
      <c r="F31" s="40">
        <v>633.12124500000004</v>
      </c>
      <c r="G31" s="40">
        <v>1101.989675</v>
      </c>
      <c r="H31" s="40">
        <v>136.076885</v>
      </c>
      <c r="I31" s="56">
        <v>246.99068600000001</v>
      </c>
      <c r="J31" s="40">
        <v>2073.000012</v>
      </c>
      <c r="K31" s="40">
        <v>602.29437199999995</v>
      </c>
      <c r="L31" s="41">
        <v>99.375163999999998</v>
      </c>
      <c r="M31" s="41">
        <f t="shared" si="0"/>
        <v>1371.3304760000001</v>
      </c>
      <c r="N31" s="57">
        <v>1759.08827</v>
      </c>
      <c r="O31" s="41">
        <v>489.32395000000002</v>
      </c>
      <c r="P31" s="41">
        <v>79.693549000000004</v>
      </c>
      <c r="Q31" s="53">
        <f t="shared" si="1"/>
        <v>1190.0707709999999</v>
      </c>
    </row>
    <row r="32" spans="1:17" x14ac:dyDescent="0.4">
      <c r="A32" s="52"/>
      <c r="B32" s="40">
        <v>27</v>
      </c>
      <c r="C32" s="40" t="s">
        <v>57</v>
      </c>
      <c r="D32" s="55">
        <v>87.156161999999995</v>
      </c>
      <c r="E32" s="55">
        <v>64.383793999999995</v>
      </c>
      <c r="F32" s="40">
        <v>23.098004</v>
      </c>
      <c r="G32" s="40">
        <v>28.159526</v>
      </c>
      <c r="H32" s="40">
        <v>7.3333300000000001</v>
      </c>
      <c r="I32" s="56">
        <v>5.0893280000000001</v>
      </c>
      <c r="J32" s="40">
        <v>2.5080390000000001</v>
      </c>
      <c r="K32" s="40">
        <v>0.90405999999999997</v>
      </c>
      <c r="L32" s="41">
        <v>0.16525799999999999</v>
      </c>
      <c r="M32" s="41">
        <f t="shared" si="0"/>
        <v>1.4387210000000004</v>
      </c>
      <c r="N32" s="57">
        <v>1.8372839999999999</v>
      </c>
      <c r="O32" s="41">
        <v>0.58812500000000001</v>
      </c>
      <c r="P32" s="41">
        <v>0.106932</v>
      </c>
      <c r="Q32" s="53">
        <f t="shared" si="1"/>
        <v>1.1422269999999999</v>
      </c>
    </row>
    <row r="33" spans="1:17" x14ac:dyDescent="0.4">
      <c r="A33" s="52"/>
      <c r="B33" s="40">
        <v>28</v>
      </c>
      <c r="C33" s="40" t="s">
        <v>57</v>
      </c>
      <c r="D33" s="55">
        <v>3101.0740259999998</v>
      </c>
      <c r="E33" s="55">
        <v>2105.812218</v>
      </c>
      <c r="F33" s="40">
        <v>1026.66031</v>
      </c>
      <c r="G33" s="40">
        <v>664.24410499999999</v>
      </c>
      <c r="H33" s="40">
        <v>293.26671099999999</v>
      </c>
      <c r="I33" s="56">
        <v>80.048514999999995</v>
      </c>
      <c r="J33" s="40">
        <v>1270.999998</v>
      </c>
      <c r="K33" s="40">
        <v>563.50000899999998</v>
      </c>
      <c r="L33" s="41">
        <v>33.884616999999999</v>
      </c>
      <c r="M33" s="41">
        <f t="shared" si="0"/>
        <v>673.61537199999998</v>
      </c>
      <c r="N33" s="57">
        <v>944.03847099999996</v>
      </c>
      <c r="O33" s="41">
        <v>395.07692300000002</v>
      </c>
      <c r="P33" s="41">
        <v>28.884616000000001</v>
      </c>
      <c r="Q33" s="53">
        <f t="shared" si="1"/>
        <v>520.07693199999994</v>
      </c>
    </row>
    <row r="34" spans="1:17" x14ac:dyDescent="0.4">
      <c r="A34" s="52"/>
      <c r="B34" s="40">
        <v>29</v>
      </c>
      <c r="C34" s="40" t="s">
        <v>57</v>
      </c>
      <c r="D34" s="55">
        <v>2389.0000070000001</v>
      </c>
      <c r="E34" s="55">
        <v>1669.0001010000001</v>
      </c>
      <c r="F34" s="40">
        <v>704.99999400000002</v>
      </c>
      <c r="G34" s="40">
        <v>630</v>
      </c>
      <c r="H34" s="40">
        <v>114.999989</v>
      </c>
      <c r="I34" s="56">
        <v>180.00001900000001</v>
      </c>
      <c r="J34" s="40">
        <v>1298</v>
      </c>
      <c r="K34" s="40">
        <v>407.00000599999998</v>
      </c>
      <c r="L34" s="41">
        <v>30.999998999999999</v>
      </c>
      <c r="M34" s="41">
        <f t="shared" si="0"/>
        <v>859.99999500000001</v>
      </c>
      <c r="N34" s="57">
        <v>1049.999984</v>
      </c>
      <c r="O34" s="41">
        <v>299.00000499999999</v>
      </c>
      <c r="P34" s="41">
        <v>24</v>
      </c>
      <c r="Q34" s="53">
        <f t="shared" si="1"/>
        <v>726.99997900000005</v>
      </c>
    </row>
    <row r="35" spans="1:17" x14ac:dyDescent="0.4">
      <c r="A35" s="52"/>
      <c r="B35" s="40">
        <v>30</v>
      </c>
      <c r="C35" s="40" t="s">
        <v>57</v>
      </c>
      <c r="D35" s="55">
        <v>3987.5373260000001</v>
      </c>
      <c r="E35" s="55">
        <v>2397.4037360000002</v>
      </c>
      <c r="F35" s="40">
        <v>1073.7248320000001</v>
      </c>
      <c r="G35" s="40">
        <v>1000.730729</v>
      </c>
      <c r="H35" s="40">
        <v>106.710757</v>
      </c>
      <c r="I35" s="56">
        <v>162.02915400000001</v>
      </c>
      <c r="J35" s="40">
        <v>1979.999998</v>
      </c>
      <c r="K35" s="40">
        <v>689.35316899999998</v>
      </c>
      <c r="L35" s="41">
        <v>33.555408</v>
      </c>
      <c r="M35" s="41">
        <f t="shared" si="0"/>
        <v>1257.0914210000001</v>
      </c>
      <c r="N35" s="57">
        <v>1564.8439780000001</v>
      </c>
      <c r="O35" s="41">
        <v>495.97468700000002</v>
      </c>
      <c r="P35" s="41">
        <v>22.109846000000001</v>
      </c>
      <c r="Q35" s="53">
        <f t="shared" si="1"/>
        <v>1046.7594449999999</v>
      </c>
    </row>
    <row r="36" spans="1:17" x14ac:dyDescent="0.4">
      <c r="A36" s="52"/>
      <c r="B36" s="40">
        <v>31</v>
      </c>
      <c r="C36" s="40"/>
      <c r="D36" s="55">
        <v>2139.8455979999999</v>
      </c>
      <c r="E36" s="55">
        <v>1434.925489</v>
      </c>
      <c r="F36" s="40">
        <v>300.34116999999998</v>
      </c>
      <c r="G36" s="40">
        <v>931.757834</v>
      </c>
      <c r="H36" s="40">
        <v>77.135464999999996</v>
      </c>
      <c r="I36" s="56">
        <v>89.899467999999999</v>
      </c>
      <c r="J36" s="40">
        <v>1428.260438</v>
      </c>
      <c r="K36" s="40">
        <v>299.234869</v>
      </c>
      <c r="L36" s="41">
        <v>49.341284000000002</v>
      </c>
      <c r="M36" s="41">
        <f t="shared" si="0"/>
        <v>1079.6842849999998</v>
      </c>
      <c r="N36" s="57">
        <v>1217.2726700000001</v>
      </c>
      <c r="O36" s="41">
        <v>227.829375</v>
      </c>
      <c r="P36" s="41">
        <v>43.898043999999999</v>
      </c>
      <c r="Q36" s="53">
        <f t="shared" si="1"/>
        <v>945.54525100000001</v>
      </c>
    </row>
    <row r="37" spans="1:17" x14ac:dyDescent="0.4">
      <c r="A37" s="52"/>
      <c r="B37" s="40">
        <v>32</v>
      </c>
      <c r="C37" s="40" t="s">
        <v>57</v>
      </c>
      <c r="D37" s="55">
        <v>2445.6607770000001</v>
      </c>
      <c r="E37" s="55">
        <v>1834.2505619999999</v>
      </c>
      <c r="F37" s="40">
        <v>876.06649000000004</v>
      </c>
      <c r="G37" s="40">
        <v>810.76338799999996</v>
      </c>
      <c r="H37" s="40">
        <v>93.028147000000004</v>
      </c>
      <c r="I37" s="56">
        <v>46.058829000000003</v>
      </c>
      <c r="J37" s="40">
        <v>1379</v>
      </c>
      <c r="K37" s="40">
        <v>567.190245</v>
      </c>
      <c r="L37" s="41">
        <v>17.717077</v>
      </c>
      <c r="M37" s="41">
        <f t="shared" si="0"/>
        <v>794.09267799999998</v>
      </c>
      <c r="N37" s="57">
        <v>1007.141462</v>
      </c>
      <c r="O37" s="41">
        <v>378.17072899999999</v>
      </c>
      <c r="P37" s="41">
        <v>10.409757000000001</v>
      </c>
      <c r="Q37" s="53">
        <f t="shared" si="1"/>
        <v>618.5609760000001</v>
      </c>
    </row>
    <row r="38" spans="1:17" x14ac:dyDescent="0.4">
      <c r="A38" s="52"/>
      <c r="B38" s="40">
        <v>33</v>
      </c>
      <c r="C38" s="40" t="s">
        <v>57</v>
      </c>
      <c r="D38" s="55">
        <v>2730.1082620000002</v>
      </c>
      <c r="E38" s="55">
        <v>1780.30845</v>
      </c>
      <c r="F38" s="40">
        <v>899.06678599999998</v>
      </c>
      <c r="G38" s="40">
        <v>703.20371299999999</v>
      </c>
      <c r="H38" s="40">
        <v>74.220777999999996</v>
      </c>
      <c r="I38" s="56">
        <v>39.217377999999997</v>
      </c>
      <c r="J38" s="40">
        <v>1230</v>
      </c>
      <c r="K38" s="40">
        <v>464.76710300000002</v>
      </c>
      <c r="L38" s="41">
        <v>21.762167000000002</v>
      </c>
      <c r="M38" s="41">
        <f t="shared" ref="M38:M69" si="2">J38-K38-L38</f>
        <v>743.47073</v>
      </c>
      <c r="N38" s="57">
        <v>856.23227899999995</v>
      </c>
      <c r="O38" s="41">
        <v>277.60367200000002</v>
      </c>
      <c r="P38" s="41">
        <v>13.264768999999999</v>
      </c>
      <c r="Q38" s="53">
        <f t="shared" ref="Q38:Q69" si="3">N38-O38-P38</f>
        <v>565.36383799999987</v>
      </c>
    </row>
    <row r="39" spans="1:17" x14ac:dyDescent="0.4">
      <c r="A39" s="52"/>
      <c r="B39" s="40">
        <v>34</v>
      </c>
      <c r="C39" s="40" t="s">
        <v>57</v>
      </c>
      <c r="D39" s="55">
        <v>3066.0000789999999</v>
      </c>
      <c r="E39" s="55">
        <v>2053.0002009999998</v>
      </c>
      <c r="F39" s="40">
        <v>795.00016000000005</v>
      </c>
      <c r="G39" s="40">
        <v>1055.0002770000001</v>
      </c>
      <c r="H39" s="40">
        <v>34.000039999999998</v>
      </c>
      <c r="I39" s="56">
        <v>165.000068</v>
      </c>
      <c r="J39" s="40">
        <v>1455.996987</v>
      </c>
      <c r="K39" s="40">
        <v>551.91565000000003</v>
      </c>
      <c r="L39" s="41">
        <v>24.913665999999999</v>
      </c>
      <c r="M39" s="41">
        <f t="shared" si="2"/>
        <v>879.16767099999993</v>
      </c>
      <c r="N39" s="57">
        <v>1079.981618</v>
      </c>
      <c r="O39" s="41">
        <v>372.74191100000002</v>
      </c>
      <c r="P39" s="41">
        <v>15.890177</v>
      </c>
      <c r="Q39" s="53">
        <f t="shared" si="3"/>
        <v>691.34952999999996</v>
      </c>
    </row>
    <row r="40" spans="1:17" x14ac:dyDescent="0.4">
      <c r="A40" s="52"/>
      <c r="B40" s="40">
        <v>35</v>
      </c>
      <c r="C40" s="40" t="s">
        <v>57</v>
      </c>
      <c r="D40" s="55">
        <v>4005.9144900000001</v>
      </c>
      <c r="E40" s="55">
        <v>2449.3115480000001</v>
      </c>
      <c r="F40" s="40">
        <v>1167.1529049999999</v>
      </c>
      <c r="G40" s="40">
        <v>963.625406</v>
      </c>
      <c r="H40" s="40">
        <v>272.90127899999999</v>
      </c>
      <c r="I40" s="56">
        <v>29.891290000000001</v>
      </c>
      <c r="J40" s="40">
        <v>2084.0030369999999</v>
      </c>
      <c r="K40" s="40">
        <v>836.38434700000005</v>
      </c>
      <c r="L40" s="41">
        <v>20.642333000000001</v>
      </c>
      <c r="M40" s="41">
        <f t="shared" si="2"/>
        <v>1226.9763569999998</v>
      </c>
      <c r="N40" s="57">
        <v>1566.851347</v>
      </c>
      <c r="O40" s="41">
        <v>574.08421899999996</v>
      </c>
      <c r="P40" s="41">
        <v>15.116557</v>
      </c>
      <c r="Q40" s="53">
        <f t="shared" si="3"/>
        <v>977.65057100000013</v>
      </c>
    </row>
    <row r="41" spans="1:17" x14ac:dyDescent="0.4">
      <c r="A41" s="52"/>
      <c r="B41" s="40">
        <v>36</v>
      </c>
      <c r="C41" s="40"/>
      <c r="D41" s="55">
        <v>1465.202225</v>
      </c>
      <c r="E41" s="55">
        <v>884.73416499999996</v>
      </c>
      <c r="F41" s="40">
        <v>352.36098399999997</v>
      </c>
      <c r="G41" s="40">
        <v>427.16064399999999</v>
      </c>
      <c r="H41" s="40">
        <v>19.104403000000001</v>
      </c>
      <c r="I41" s="56">
        <v>77.774885999999995</v>
      </c>
      <c r="J41" s="40">
        <v>785.00000199999999</v>
      </c>
      <c r="K41" s="40">
        <v>269.63582100000002</v>
      </c>
      <c r="L41" s="41">
        <v>30.611937999999999</v>
      </c>
      <c r="M41" s="41">
        <f t="shared" si="2"/>
        <v>484.75224299999991</v>
      </c>
      <c r="N41" s="57">
        <v>617.24626499999999</v>
      </c>
      <c r="O41" s="41">
        <v>187.68955199999999</v>
      </c>
      <c r="P41" s="41">
        <v>26.797014999999998</v>
      </c>
      <c r="Q41" s="53">
        <f t="shared" si="3"/>
        <v>402.75969800000001</v>
      </c>
    </row>
    <row r="42" spans="1:17" x14ac:dyDescent="0.4">
      <c r="A42" s="52"/>
      <c r="B42" s="40">
        <v>37</v>
      </c>
      <c r="C42" s="40" t="s">
        <v>67</v>
      </c>
      <c r="D42" s="55">
        <v>602.82369600000004</v>
      </c>
      <c r="E42" s="55">
        <v>407.48053099999998</v>
      </c>
      <c r="F42" s="40">
        <v>150.659291</v>
      </c>
      <c r="G42" s="40">
        <v>245.77377799999999</v>
      </c>
      <c r="H42" s="40">
        <v>0</v>
      </c>
      <c r="I42" s="56">
        <v>11.047559</v>
      </c>
      <c r="J42" s="40">
        <v>271.422192</v>
      </c>
      <c r="K42" s="40">
        <v>116.521885</v>
      </c>
      <c r="L42" s="41">
        <v>12.645744000000001</v>
      </c>
      <c r="M42" s="41">
        <f t="shared" si="2"/>
        <v>142.25456299999999</v>
      </c>
      <c r="N42" s="57">
        <v>191.52529899999999</v>
      </c>
      <c r="O42" s="41">
        <v>73.196830000000006</v>
      </c>
      <c r="P42" s="41">
        <v>9.6766059999999996</v>
      </c>
      <c r="Q42" s="53">
        <f t="shared" si="3"/>
        <v>108.65186299999999</v>
      </c>
    </row>
    <row r="43" spans="1:17" x14ac:dyDescent="0.4">
      <c r="A43" s="52"/>
      <c r="B43" s="40">
        <v>38</v>
      </c>
      <c r="C43" s="40" t="s">
        <v>68</v>
      </c>
      <c r="D43" s="55">
        <v>5426.3729700000004</v>
      </c>
      <c r="E43" s="55">
        <v>2128.6142209999998</v>
      </c>
      <c r="F43" s="40">
        <v>1705.7842230000001</v>
      </c>
      <c r="G43" s="40">
        <v>354.95819</v>
      </c>
      <c r="H43" s="40">
        <v>0</v>
      </c>
      <c r="I43" s="56">
        <v>12.871798</v>
      </c>
      <c r="J43" s="40">
        <v>1672.5930840000001</v>
      </c>
      <c r="K43" s="40">
        <v>1237.853662</v>
      </c>
      <c r="L43" s="41">
        <v>12.376837</v>
      </c>
      <c r="M43" s="41">
        <f t="shared" si="2"/>
        <v>422.36258500000008</v>
      </c>
      <c r="N43" s="57">
        <v>1265.4203070000001</v>
      </c>
      <c r="O43" s="41">
        <v>909.00387899999998</v>
      </c>
      <c r="P43" s="41">
        <v>9.0852260000000005</v>
      </c>
      <c r="Q43" s="53">
        <f t="shared" si="3"/>
        <v>347.33120200000013</v>
      </c>
    </row>
    <row r="44" spans="1:17" x14ac:dyDescent="0.4">
      <c r="A44" s="52"/>
      <c r="B44" s="40">
        <v>39</v>
      </c>
      <c r="C44" s="40"/>
      <c r="D44" s="55">
        <v>384.60939500000001</v>
      </c>
      <c r="E44" s="55">
        <v>182.03467900000001</v>
      </c>
      <c r="F44" s="40">
        <v>55.050359</v>
      </c>
      <c r="G44" s="40">
        <v>126.984482</v>
      </c>
      <c r="H44" s="40">
        <v>0</v>
      </c>
      <c r="I44" s="56">
        <v>0</v>
      </c>
      <c r="J44" s="40">
        <v>172.00000199999999</v>
      </c>
      <c r="K44" s="40">
        <v>54.105187999999998</v>
      </c>
      <c r="L44" s="41">
        <v>0.732707</v>
      </c>
      <c r="M44" s="41">
        <f t="shared" si="2"/>
        <v>117.16210699999999</v>
      </c>
      <c r="N44" s="57">
        <v>134.706039</v>
      </c>
      <c r="O44" s="41">
        <v>33.663229999999999</v>
      </c>
      <c r="P44" s="41">
        <v>7.7792E-2</v>
      </c>
      <c r="Q44" s="53">
        <f t="shared" si="3"/>
        <v>100.965017</v>
      </c>
    </row>
    <row r="45" spans="1:17" x14ac:dyDescent="0.4">
      <c r="A45" s="52"/>
      <c r="B45" s="40">
        <v>40</v>
      </c>
      <c r="C45" s="40"/>
      <c r="D45" s="55">
        <v>1561.82087</v>
      </c>
      <c r="E45" s="55">
        <v>893.82234800000003</v>
      </c>
      <c r="F45" s="40">
        <v>411.66170799999998</v>
      </c>
      <c r="G45" s="40">
        <v>348.66218900000001</v>
      </c>
      <c r="H45" s="40">
        <v>75.674610999999999</v>
      </c>
      <c r="I45" s="56">
        <v>39.712896999999998</v>
      </c>
      <c r="J45" s="40">
        <v>288.00000799999998</v>
      </c>
      <c r="K45" s="40">
        <v>136.74885800000001</v>
      </c>
      <c r="L45" s="41">
        <v>3.2876470000000002</v>
      </c>
      <c r="M45" s="41">
        <f t="shared" si="2"/>
        <v>147.96350299999997</v>
      </c>
      <c r="N45" s="57">
        <v>230.597308</v>
      </c>
      <c r="O45" s="41">
        <v>107.37827</v>
      </c>
      <c r="P45" s="41">
        <v>2.4180779999999999</v>
      </c>
      <c r="Q45" s="53">
        <f t="shared" si="3"/>
        <v>120.80096</v>
      </c>
    </row>
    <row r="46" spans="1:17" x14ac:dyDescent="0.4">
      <c r="A46" s="52"/>
      <c r="B46" s="40">
        <v>41</v>
      </c>
      <c r="C46" s="40" t="s">
        <v>57</v>
      </c>
      <c r="D46" s="55">
        <v>2236.7117779999999</v>
      </c>
      <c r="E46" s="55">
        <v>1279.2408800000001</v>
      </c>
      <c r="F46" s="40">
        <v>695.95038899999997</v>
      </c>
      <c r="G46" s="40">
        <v>288.00587999999999</v>
      </c>
      <c r="H46" s="40">
        <v>20.995888999999998</v>
      </c>
      <c r="I46" s="56">
        <v>255.89571599999999</v>
      </c>
      <c r="J46" s="40">
        <v>1058.7035969999999</v>
      </c>
      <c r="K46" s="40">
        <v>611.13429599999995</v>
      </c>
      <c r="L46" s="41">
        <v>31.210498999999999</v>
      </c>
      <c r="M46" s="41">
        <f t="shared" si="2"/>
        <v>416.35880199999997</v>
      </c>
      <c r="N46" s="57">
        <v>727.11158599999999</v>
      </c>
      <c r="O46" s="41">
        <v>421.42177400000003</v>
      </c>
      <c r="P46" s="41">
        <v>19.093907999999999</v>
      </c>
      <c r="Q46" s="53">
        <f t="shared" si="3"/>
        <v>286.59590399999996</v>
      </c>
    </row>
    <row r="47" spans="1:17" x14ac:dyDescent="0.4">
      <c r="A47" s="52"/>
      <c r="B47" s="40">
        <v>42</v>
      </c>
      <c r="C47" s="40" t="s">
        <v>57</v>
      </c>
      <c r="D47" s="55">
        <v>2595.3837480000002</v>
      </c>
      <c r="E47" s="55">
        <v>1198.9291840000001</v>
      </c>
      <c r="F47" s="40">
        <v>912.49298899999997</v>
      </c>
      <c r="G47" s="40">
        <v>194.26852099999999</v>
      </c>
      <c r="H47" s="40">
        <v>22.225949</v>
      </c>
      <c r="I47" s="56">
        <v>67.668255000000002</v>
      </c>
      <c r="J47" s="40">
        <v>842.29635199999996</v>
      </c>
      <c r="K47" s="40">
        <v>611.27204500000005</v>
      </c>
      <c r="L47" s="41">
        <v>9.2815550000000009</v>
      </c>
      <c r="M47" s="41">
        <f t="shared" si="2"/>
        <v>221.74275199999991</v>
      </c>
      <c r="N47" s="57">
        <v>554.70296299999995</v>
      </c>
      <c r="O47" s="41">
        <v>413.09981800000003</v>
      </c>
      <c r="P47" s="41">
        <v>6.945595</v>
      </c>
      <c r="Q47" s="53">
        <f t="shared" si="3"/>
        <v>134.65754999999993</v>
      </c>
    </row>
    <row r="48" spans="1:17" x14ac:dyDescent="0.4">
      <c r="A48" s="52"/>
      <c r="B48" s="40">
        <v>43</v>
      </c>
      <c r="C48" s="40" t="s">
        <v>57</v>
      </c>
      <c r="D48" s="55">
        <v>5164.7753899999998</v>
      </c>
      <c r="E48" s="55">
        <v>2160.8196699999999</v>
      </c>
      <c r="F48" s="40">
        <v>1440.524975</v>
      </c>
      <c r="G48" s="40">
        <v>245.57810699999999</v>
      </c>
      <c r="H48" s="40">
        <v>233.65216000000001</v>
      </c>
      <c r="I48" s="56">
        <v>181.06402199999999</v>
      </c>
      <c r="J48" s="40">
        <v>1481</v>
      </c>
      <c r="K48" s="40">
        <v>1006.853624</v>
      </c>
      <c r="L48" s="41">
        <v>22.787693999999998</v>
      </c>
      <c r="M48" s="41">
        <f t="shared" si="2"/>
        <v>451.35868200000004</v>
      </c>
      <c r="N48" s="57">
        <v>926.02808900000002</v>
      </c>
      <c r="O48" s="41">
        <v>632.07838100000004</v>
      </c>
      <c r="P48" s="41">
        <v>13.681804</v>
      </c>
      <c r="Q48" s="53">
        <f t="shared" si="3"/>
        <v>280.26790399999999</v>
      </c>
    </row>
    <row r="49" spans="1:17" x14ac:dyDescent="0.4">
      <c r="A49" s="52"/>
      <c r="B49" s="40">
        <v>44</v>
      </c>
      <c r="C49" s="40" t="s">
        <v>57</v>
      </c>
      <c r="D49" s="55">
        <v>3281.4814249999999</v>
      </c>
      <c r="E49" s="55">
        <v>1244.8832789999999</v>
      </c>
      <c r="F49" s="40">
        <v>530.99344199999996</v>
      </c>
      <c r="G49" s="40">
        <v>187.074794</v>
      </c>
      <c r="H49" s="40">
        <v>52.173918</v>
      </c>
      <c r="I49" s="56">
        <v>474.640964</v>
      </c>
      <c r="J49" s="40">
        <v>995.99993800000004</v>
      </c>
      <c r="K49" s="40">
        <v>573.38808300000005</v>
      </c>
      <c r="L49" s="41">
        <v>44.966569999999997</v>
      </c>
      <c r="M49" s="41">
        <f t="shared" si="2"/>
        <v>377.645285</v>
      </c>
      <c r="N49" s="57">
        <v>603.92290100000002</v>
      </c>
      <c r="O49" s="41">
        <v>354.20610799999997</v>
      </c>
      <c r="P49" s="41">
        <v>30.318474999999999</v>
      </c>
      <c r="Q49" s="53">
        <f t="shared" si="3"/>
        <v>219.39831800000005</v>
      </c>
    </row>
    <row r="50" spans="1:17" x14ac:dyDescent="0.4">
      <c r="A50" s="52"/>
      <c r="B50" s="40">
        <v>45</v>
      </c>
      <c r="C50" s="40" t="s">
        <v>57</v>
      </c>
      <c r="D50" s="55">
        <v>2768.8917609999999</v>
      </c>
      <c r="E50" s="55">
        <v>607.691101</v>
      </c>
      <c r="F50" s="40">
        <v>405.93309599999998</v>
      </c>
      <c r="G50" s="40">
        <v>76.796111999999994</v>
      </c>
      <c r="H50" s="40">
        <v>100.779222</v>
      </c>
      <c r="I50" s="56">
        <v>19.782603999999999</v>
      </c>
      <c r="J50" s="40">
        <v>555</v>
      </c>
      <c r="K50" s="40">
        <v>371.42405200000002</v>
      </c>
      <c r="L50" s="41">
        <v>5.9161349999999997</v>
      </c>
      <c r="M50" s="41">
        <f t="shared" si="2"/>
        <v>177.65981299999999</v>
      </c>
      <c r="N50" s="57">
        <v>333.53055999999998</v>
      </c>
      <c r="O50" s="41">
        <v>222.421537</v>
      </c>
      <c r="P50" s="41">
        <v>2.9891969999999999</v>
      </c>
      <c r="Q50" s="53">
        <f t="shared" si="3"/>
        <v>108.11982599999997</v>
      </c>
    </row>
    <row r="51" spans="1:17" x14ac:dyDescent="0.4">
      <c r="A51" s="52"/>
      <c r="B51" s="40">
        <v>46</v>
      </c>
      <c r="C51" s="40" t="s">
        <v>57</v>
      </c>
      <c r="D51" s="55">
        <v>3055.1672589999998</v>
      </c>
      <c r="E51" s="55">
        <v>1271.188697</v>
      </c>
      <c r="F51" s="40">
        <v>755.448803</v>
      </c>
      <c r="G51" s="40">
        <v>187.958429</v>
      </c>
      <c r="H51" s="40">
        <v>131.53847200000001</v>
      </c>
      <c r="I51" s="56">
        <v>158.35385299999999</v>
      </c>
      <c r="J51" s="40">
        <v>1307.000045</v>
      </c>
      <c r="K51" s="40">
        <v>733.40067899999997</v>
      </c>
      <c r="L51" s="41">
        <v>55.967621000000001</v>
      </c>
      <c r="M51" s="41">
        <f t="shared" si="2"/>
        <v>517.63174500000002</v>
      </c>
      <c r="N51" s="57">
        <v>859.43137300000001</v>
      </c>
      <c r="O51" s="41">
        <v>489.809731</v>
      </c>
      <c r="P51" s="41">
        <v>37.717691000000002</v>
      </c>
      <c r="Q51" s="53">
        <f t="shared" si="3"/>
        <v>331.90395100000001</v>
      </c>
    </row>
    <row r="52" spans="1:17" x14ac:dyDescent="0.4">
      <c r="A52" s="52"/>
      <c r="B52" s="40">
        <v>47</v>
      </c>
      <c r="C52" s="40" t="s">
        <v>57</v>
      </c>
      <c r="D52" s="55">
        <v>3134.8033519999999</v>
      </c>
      <c r="E52" s="55">
        <v>1551.5038500000001</v>
      </c>
      <c r="F52" s="40">
        <v>783.07514200000003</v>
      </c>
      <c r="G52" s="40">
        <v>485.42843299999998</v>
      </c>
      <c r="H52" s="40">
        <v>170.000013</v>
      </c>
      <c r="I52" s="56">
        <v>99.000017999999997</v>
      </c>
      <c r="J52" s="40">
        <v>903.99998700000003</v>
      </c>
      <c r="K52" s="40">
        <v>470.48426899999998</v>
      </c>
      <c r="L52" s="41">
        <v>22.149054</v>
      </c>
      <c r="M52" s="41">
        <f t="shared" si="2"/>
        <v>411.36666400000007</v>
      </c>
      <c r="N52" s="57">
        <v>595.02655400000003</v>
      </c>
      <c r="O52" s="41">
        <v>302.69179700000001</v>
      </c>
      <c r="P52" s="41">
        <v>15.064404</v>
      </c>
      <c r="Q52" s="53">
        <f t="shared" si="3"/>
        <v>277.270353</v>
      </c>
    </row>
    <row r="53" spans="1:17" x14ac:dyDescent="0.4">
      <c r="A53" s="52"/>
      <c r="B53" s="40">
        <v>48</v>
      </c>
      <c r="C53" s="40"/>
      <c r="D53" s="55">
        <v>1137.0392850000001</v>
      </c>
      <c r="E53" s="55">
        <v>590.57400199999995</v>
      </c>
      <c r="F53" s="40">
        <v>312.64609400000001</v>
      </c>
      <c r="G53" s="40">
        <v>198.514421</v>
      </c>
      <c r="H53" s="40">
        <v>53.210839</v>
      </c>
      <c r="I53" s="56">
        <v>24.202397000000001</v>
      </c>
      <c r="J53" s="40">
        <v>414.99998299999999</v>
      </c>
      <c r="K53" s="40">
        <v>177.20095900000001</v>
      </c>
      <c r="L53" s="41">
        <v>15.192643</v>
      </c>
      <c r="M53" s="41">
        <f t="shared" si="2"/>
        <v>222.60638099999997</v>
      </c>
      <c r="N53" s="57">
        <v>301.55539599999997</v>
      </c>
      <c r="O53" s="41">
        <v>120.038274</v>
      </c>
      <c r="P53" s="41">
        <v>10.380281</v>
      </c>
      <c r="Q53" s="53">
        <f t="shared" si="3"/>
        <v>171.13684099999998</v>
      </c>
    </row>
    <row r="54" spans="1:17" x14ac:dyDescent="0.4">
      <c r="A54" s="52"/>
      <c r="B54" s="40">
        <v>49</v>
      </c>
      <c r="C54" s="40" t="s">
        <v>57</v>
      </c>
      <c r="D54" s="55">
        <v>6004.961918</v>
      </c>
      <c r="E54" s="55">
        <v>2809.2676059999999</v>
      </c>
      <c r="F54" s="40">
        <v>1278.76954</v>
      </c>
      <c r="G54" s="40">
        <v>828.39055199999996</v>
      </c>
      <c r="H54" s="40">
        <v>151.41922299999999</v>
      </c>
      <c r="I54" s="56">
        <v>514.04818899999998</v>
      </c>
      <c r="J54" s="40">
        <v>2718.9998850000002</v>
      </c>
      <c r="K54" s="40">
        <v>1319.999937</v>
      </c>
      <c r="L54" s="41">
        <v>101.99999800000001</v>
      </c>
      <c r="M54" s="41">
        <f t="shared" si="2"/>
        <v>1296.9999500000001</v>
      </c>
      <c r="N54" s="57">
        <v>1868.9999290000001</v>
      </c>
      <c r="O54" s="41">
        <v>870.99999100000002</v>
      </c>
      <c r="P54" s="41">
        <v>61.000000999999997</v>
      </c>
      <c r="Q54" s="53">
        <f t="shared" si="3"/>
        <v>936.99993700000005</v>
      </c>
    </row>
    <row r="55" spans="1:17" x14ac:dyDescent="0.4">
      <c r="A55" s="52"/>
      <c r="B55" s="40">
        <v>50</v>
      </c>
      <c r="C55" s="40" t="s">
        <v>57</v>
      </c>
      <c r="D55" s="55">
        <v>680.39655400000004</v>
      </c>
      <c r="E55" s="55">
        <v>305.67664000000002</v>
      </c>
      <c r="F55" s="40">
        <v>142.96510699999999</v>
      </c>
      <c r="G55" s="40">
        <v>86.379149999999996</v>
      </c>
      <c r="H55" s="40">
        <v>27.652168</v>
      </c>
      <c r="I55" s="56">
        <v>34.394609000000003</v>
      </c>
      <c r="J55" s="40">
        <v>276.98471899999998</v>
      </c>
      <c r="K55" s="40">
        <v>136.07746299999999</v>
      </c>
      <c r="L55" s="41">
        <v>6.8014169999999998</v>
      </c>
      <c r="M55" s="41">
        <f t="shared" si="2"/>
        <v>134.105839</v>
      </c>
      <c r="N55" s="57">
        <v>208.94217</v>
      </c>
      <c r="O55" s="41">
        <v>99.127115000000003</v>
      </c>
      <c r="P55" s="41">
        <v>4.8581539999999999</v>
      </c>
      <c r="Q55" s="53">
        <f t="shared" si="3"/>
        <v>104.956901</v>
      </c>
    </row>
    <row r="56" spans="1:17" x14ac:dyDescent="0.4">
      <c r="A56" s="52"/>
      <c r="B56" s="40">
        <v>51</v>
      </c>
      <c r="C56" s="40"/>
      <c r="D56" s="55">
        <v>863.20722699999999</v>
      </c>
      <c r="E56" s="55">
        <v>499.45819499999999</v>
      </c>
      <c r="F56" s="40">
        <v>182.54999100000001</v>
      </c>
      <c r="G56" s="40">
        <v>298.32580000000002</v>
      </c>
      <c r="H56" s="40">
        <v>0</v>
      </c>
      <c r="I56" s="56">
        <v>16.274650000000001</v>
      </c>
      <c r="J56" s="40">
        <v>368.61113699999999</v>
      </c>
      <c r="K56" s="40">
        <v>112.92024600000001</v>
      </c>
      <c r="L56" s="41">
        <v>11.295322000000001</v>
      </c>
      <c r="M56" s="41">
        <f t="shared" si="2"/>
        <v>244.39556899999997</v>
      </c>
      <c r="N56" s="57">
        <v>300.29384299999998</v>
      </c>
      <c r="O56" s="41">
        <v>74.900897999999998</v>
      </c>
      <c r="P56" s="41">
        <v>9.5410310000000003</v>
      </c>
      <c r="Q56" s="53">
        <f t="shared" si="3"/>
        <v>215.85191399999999</v>
      </c>
    </row>
    <row r="57" spans="1:17" x14ac:dyDescent="0.4">
      <c r="A57" s="52"/>
      <c r="B57" s="40">
        <v>52</v>
      </c>
      <c r="C57" s="40" t="s">
        <v>70</v>
      </c>
      <c r="D57" s="55">
        <v>2200.7839410000001</v>
      </c>
      <c r="E57" s="55">
        <v>1204.8142780000001</v>
      </c>
      <c r="F57" s="40">
        <v>683.75842299999999</v>
      </c>
      <c r="G57" s="40">
        <v>469.27819299999999</v>
      </c>
      <c r="H57" s="40">
        <v>9.9999900000000004</v>
      </c>
      <c r="I57" s="56">
        <v>22.77777</v>
      </c>
      <c r="J57" s="40">
        <v>947.38888099999997</v>
      </c>
      <c r="K57" s="40">
        <v>535.49494200000004</v>
      </c>
      <c r="L57" s="41">
        <v>2.4220429999999999</v>
      </c>
      <c r="M57" s="41">
        <f t="shared" si="2"/>
        <v>409.47189599999996</v>
      </c>
      <c r="N57" s="57">
        <v>743.313717</v>
      </c>
      <c r="O57" s="41">
        <v>386.40195999999997</v>
      </c>
      <c r="P57" s="41">
        <v>2.2248510000000001</v>
      </c>
      <c r="Q57" s="53">
        <f t="shared" si="3"/>
        <v>354.68690600000002</v>
      </c>
    </row>
    <row r="58" spans="1:17" x14ac:dyDescent="0.4">
      <c r="A58" s="52"/>
      <c r="B58" s="40">
        <v>53</v>
      </c>
      <c r="C58" s="40" t="s">
        <v>71</v>
      </c>
      <c r="D58" s="55">
        <v>941.72674099999995</v>
      </c>
      <c r="E58" s="55">
        <v>429.89356600000002</v>
      </c>
      <c r="F58" s="40">
        <v>228.84013200000001</v>
      </c>
      <c r="G58" s="40">
        <v>193.36094199999999</v>
      </c>
      <c r="H58" s="40">
        <v>0</v>
      </c>
      <c r="I58" s="56">
        <v>0</v>
      </c>
      <c r="J58" s="40">
        <v>286.99999800000001</v>
      </c>
      <c r="K58" s="40">
        <v>93.554801999999995</v>
      </c>
      <c r="L58" s="41">
        <v>4.8971739999999997</v>
      </c>
      <c r="M58" s="41">
        <f t="shared" si="2"/>
        <v>188.548022</v>
      </c>
      <c r="N58" s="57">
        <v>234.028243</v>
      </c>
      <c r="O58" s="41">
        <v>65.793222</v>
      </c>
      <c r="P58" s="41">
        <v>2.448588</v>
      </c>
      <c r="Q58" s="53">
        <f t="shared" si="3"/>
        <v>165.78643300000002</v>
      </c>
    </row>
    <row r="59" spans="1:17" x14ac:dyDescent="0.4">
      <c r="A59" s="52"/>
      <c r="B59" s="40">
        <v>54</v>
      </c>
      <c r="C59" s="40" t="s">
        <v>72</v>
      </c>
      <c r="D59" s="55">
        <v>5450.5005110000002</v>
      </c>
      <c r="E59" s="55">
        <v>3539.7513239999998</v>
      </c>
      <c r="F59" s="40">
        <v>1325.7357460000001</v>
      </c>
      <c r="G59" s="40">
        <v>2164.0156080000002</v>
      </c>
      <c r="H59" s="40">
        <v>0</v>
      </c>
      <c r="I59" s="56">
        <v>15</v>
      </c>
      <c r="J59" s="40">
        <v>2580</v>
      </c>
      <c r="K59" s="40">
        <v>1112.9155020000001</v>
      </c>
      <c r="L59" s="41">
        <v>41.197181</v>
      </c>
      <c r="M59" s="41">
        <f t="shared" si="2"/>
        <v>1425.8873169999999</v>
      </c>
      <c r="N59" s="57">
        <v>2029.4366150000001</v>
      </c>
      <c r="O59" s="41">
        <v>782.338031</v>
      </c>
      <c r="P59" s="41">
        <v>33.197181</v>
      </c>
      <c r="Q59" s="53">
        <f t="shared" si="3"/>
        <v>1213.9014030000001</v>
      </c>
    </row>
    <row r="60" spans="1:17" x14ac:dyDescent="0.4">
      <c r="A60" s="52"/>
      <c r="B60" s="40">
        <v>55</v>
      </c>
      <c r="C60" s="40"/>
      <c r="D60" s="55">
        <v>1318.5411019999999</v>
      </c>
      <c r="E60" s="55">
        <v>529.39295000000004</v>
      </c>
      <c r="F60" s="40">
        <v>217.56832800000001</v>
      </c>
      <c r="G60" s="40">
        <v>296.82450699999998</v>
      </c>
      <c r="H60" s="40">
        <v>15</v>
      </c>
      <c r="I60" s="56">
        <v>0</v>
      </c>
      <c r="J60" s="40">
        <v>420.92259200000001</v>
      </c>
      <c r="K60" s="40">
        <v>125.435228</v>
      </c>
      <c r="L60" s="41">
        <v>8.1303579999999993</v>
      </c>
      <c r="M60" s="41">
        <f t="shared" si="2"/>
        <v>287.35700600000001</v>
      </c>
      <c r="N60" s="57">
        <v>345.573714</v>
      </c>
      <c r="O60" s="41">
        <v>84.702540999999997</v>
      </c>
      <c r="P60" s="41">
        <v>8.1303579999999993</v>
      </c>
      <c r="Q60" s="53">
        <f t="shared" si="3"/>
        <v>252.740815</v>
      </c>
    </row>
    <row r="61" spans="1:17" x14ac:dyDescent="0.4">
      <c r="A61" s="52"/>
      <c r="B61" s="40">
        <v>56</v>
      </c>
      <c r="C61" s="40" t="s">
        <v>73</v>
      </c>
      <c r="D61" s="55">
        <v>2753.5085349999999</v>
      </c>
      <c r="E61" s="55">
        <v>1163.978196</v>
      </c>
      <c r="F61" s="40">
        <v>604.90892199999996</v>
      </c>
      <c r="G61" s="40">
        <v>384.069323</v>
      </c>
      <c r="H61" s="40">
        <v>40.000039999999998</v>
      </c>
      <c r="I61" s="56">
        <v>50.000050000000002</v>
      </c>
      <c r="J61" s="40">
        <v>812</v>
      </c>
      <c r="K61" s="40">
        <v>421.62596200000002</v>
      </c>
      <c r="L61" s="41">
        <v>22.195982999999998</v>
      </c>
      <c r="M61" s="41">
        <f t="shared" si="2"/>
        <v>368.17805499999997</v>
      </c>
      <c r="N61" s="57">
        <v>628.44012699999996</v>
      </c>
      <c r="O61" s="41">
        <v>302.46276</v>
      </c>
      <c r="P61" s="41">
        <v>17.479445999999999</v>
      </c>
      <c r="Q61" s="53">
        <f t="shared" si="3"/>
        <v>308.49792099999996</v>
      </c>
    </row>
    <row r="62" spans="1:17" x14ac:dyDescent="0.4">
      <c r="A62" s="52"/>
      <c r="B62" s="40">
        <v>57</v>
      </c>
      <c r="C62" s="40" t="s">
        <v>74</v>
      </c>
      <c r="D62" s="55">
        <v>2177.787859</v>
      </c>
      <c r="E62" s="55">
        <v>942.26670300000001</v>
      </c>
      <c r="F62" s="40">
        <v>535.82991500000003</v>
      </c>
      <c r="G62" s="40">
        <v>395.06524400000001</v>
      </c>
      <c r="H62" s="40">
        <v>0</v>
      </c>
      <c r="I62" s="56">
        <v>2.8</v>
      </c>
      <c r="J62" s="40">
        <v>728.07741499999997</v>
      </c>
      <c r="K62" s="40">
        <v>359.531589</v>
      </c>
      <c r="L62" s="41">
        <v>26.865012</v>
      </c>
      <c r="M62" s="41">
        <f t="shared" si="2"/>
        <v>341.680814</v>
      </c>
      <c r="N62" s="57">
        <v>534.36652900000001</v>
      </c>
      <c r="O62" s="41">
        <v>242.05244400000001</v>
      </c>
      <c r="P62" s="41">
        <v>18.773266</v>
      </c>
      <c r="Q62" s="53">
        <f t="shared" si="3"/>
        <v>273.540819</v>
      </c>
    </row>
    <row r="63" spans="1:17" x14ac:dyDescent="0.4">
      <c r="A63" s="52"/>
      <c r="B63" s="40">
        <v>58</v>
      </c>
      <c r="C63" s="40"/>
      <c r="D63" s="55">
        <v>345.07722799999999</v>
      </c>
      <c r="E63" s="55">
        <v>214.64590100000001</v>
      </c>
      <c r="F63" s="40">
        <v>169.94424799999999</v>
      </c>
      <c r="G63" s="40">
        <v>42.701706000000001</v>
      </c>
      <c r="H63" s="40">
        <v>0</v>
      </c>
      <c r="I63" s="56">
        <v>2</v>
      </c>
      <c r="J63" s="40">
        <v>220.040414</v>
      </c>
      <c r="K63" s="40">
        <v>101.217229</v>
      </c>
      <c r="L63" s="41">
        <v>6.1962900000000003</v>
      </c>
      <c r="M63" s="41">
        <f t="shared" si="2"/>
        <v>112.62689499999999</v>
      </c>
      <c r="N63" s="57">
        <v>158.99847299999999</v>
      </c>
      <c r="O63" s="41">
        <v>62.014581999999997</v>
      </c>
      <c r="P63" s="41">
        <v>5.4146010000000002</v>
      </c>
      <c r="Q63" s="53">
        <f t="shared" si="3"/>
        <v>91.569289999999995</v>
      </c>
    </row>
    <row r="64" spans="1:17" x14ac:dyDescent="0.4">
      <c r="A64" s="52"/>
      <c r="B64" s="40">
        <v>59</v>
      </c>
      <c r="C64" s="40"/>
      <c r="D64" s="55">
        <v>504.08371399999999</v>
      </c>
      <c r="E64" s="55">
        <v>236.39787999999999</v>
      </c>
      <c r="F64" s="40">
        <v>137.73642599999999</v>
      </c>
      <c r="G64" s="40">
        <v>95.123064999999997</v>
      </c>
      <c r="H64" s="40">
        <v>0</v>
      </c>
      <c r="I64" s="56">
        <v>1.999997</v>
      </c>
      <c r="J64" s="40">
        <v>214.95949899999999</v>
      </c>
      <c r="K64" s="40">
        <v>73.945094999999995</v>
      </c>
      <c r="L64" s="41">
        <v>1.335766</v>
      </c>
      <c r="M64" s="41">
        <f t="shared" si="2"/>
        <v>139.67863800000001</v>
      </c>
      <c r="N64" s="57">
        <v>171.08685399999999</v>
      </c>
      <c r="O64" s="41">
        <v>48.391171999999997</v>
      </c>
      <c r="P64" s="41">
        <v>1.3252489999999999</v>
      </c>
      <c r="Q64" s="53">
        <f t="shared" si="3"/>
        <v>121.37043299999999</v>
      </c>
    </row>
    <row r="65" spans="1:17" x14ac:dyDescent="0.4">
      <c r="A65" s="52"/>
      <c r="B65" s="40">
        <v>60</v>
      </c>
      <c r="C65" s="40" t="s">
        <v>75</v>
      </c>
      <c r="D65" s="55">
        <v>9157.7052810000005</v>
      </c>
      <c r="E65" s="55">
        <v>4404.0935559999998</v>
      </c>
      <c r="F65" s="40">
        <v>3257.535899</v>
      </c>
      <c r="G65" s="40">
        <v>822.55776300000002</v>
      </c>
      <c r="H65" s="40">
        <v>220.000125</v>
      </c>
      <c r="I65" s="56">
        <v>45.000030000000002</v>
      </c>
      <c r="J65" s="40">
        <v>4275.9999090000001</v>
      </c>
      <c r="K65" s="40">
        <v>2858.371834</v>
      </c>
      <c r="L65" s="41">
        <v>26.843184000000001</v>
      </c>
      <c r="M65" s="41">
        <f t="shared" si="2"/>
        <v>1390.784891</v>
      </c>
      <c r="N65" s="57">
        <v>3029.2519910000001</v>
      </c>
      <c r="O65" s="41">
        <v>1952.013717</v>
      </c>
      <c r="P65" s="41">
        <v>21.404422</v>
      </c>
      <c r="Q65" s="53">
        <f t="shared" si="3"/>
        <v>1055.833852</v>
      </c>
    </row>
    <row r="66" spans="1:17" x14ac:dyDescent="0.4">
      <c r="A66" s="52"/>
      <c r="B66" s="40">
        <v>61</v>
      </c>
      <c r="C66" s="40" t="s">
        <v>75</v>
      </c>
      <c r="D66" s="55">
        <v>5519.4095690000004</v>
      </c>
      <c r="E66" s="55">
        <v>2463.3656599999999</v>
      </c>
      <c r="F66" s="40">
        <v>1550.4821059999999</v>
      </c>
      <c r="G66" s="40">
        <v>541.38457100000005</v>
      </c>
      <c r="H66" s="40">
        <v>5.3571939999999998</v>
      </c>
      <c r="I66" s="56">
        <v>234.59931499999999</v>
      </c>
      <c r="J66" s="40">
        <v>2806.6124490000002</v>
      </c>
      <c r="K66" s="40">
        <v>1836.5337320000001</v>
      </c>
      <c r="L66" s="41">
        <v>47.171292000000001</v>
      </c>
      <c r="M66" s="41">
        <f t="shared" si="2"/>
        <v>922.9074250000001</v>
      </c>
      <c r="N66" s="57">
        <v>2079.102832</v>
      </c>
      <c r="O66" s="41">
        <v>1311.320029</v>
      </c>
      <c r="P66" s="41">
        <v>37.609779000000003</v>
      </c>
      <c r="Q66" s="53">
        <f t="shared" si="3"/>
        <v>730.17302400000005</v>
      </c>
    </row>
    <row r="67" spans="1:17" x14ac:dyDescent="0.4">
      <c r="A67" s="52"/>
      <c r="B67" s="40">
        <v>62</v>
      </c>
      <c r="C67" s="40" t="s">
        <v>75</v>
      </c>
      <c r="D67" s="55">
        <v>7039.4885059999997</v>
      </c>
      <c r="E67" s="55">
        <v>3280.1822849999999</v>
      </c>
      <c r="F67" s="40">
        <v>1725.319193</v>
      </c>
      <c r="G67" s="40">
        <v>1390.86374</v>
      </c>
      <c r="H67" s="40">
        <v>28.999998000000001</v>
      </c>
      <c r="I67" s="56">
        <v>94.999966000000001</v>
      </c>
      <c r="J67" s="40">
        <v>2573.000004</v>
      </c>
      <c r="K67" s="40">
        <v>1504.5183629999999</v>
      </c>
      <c r="L67" s="41">
        <v>23.758559999999999</v>
      </c>
      <c r="M67" s="41">
        <f t="shared" si="2"/>
        <v>1044.7230810000001</v>
      </c>
      <c r="N67" s="57">
        <v>1811.3800209999999</v>
      </c>
      <c r="O67" s="41">
        <v>987.21050100000002</v>
      </c>
      <c r="P67" s="41">
        <v>16.306576</v>
      </c>
      <c r="Q67" s="53">
        <f t="shared" si="3"/>
        <v>807.86294399999997</v>
      </c>
    </row>
    <row r="68" spans="1:17" x14ac:dyDescent="0.4">
      <c r="A68" s="52"/>
      <c r="B68" s="40">
        <v>63</v>
      </c>
      <c r="C68" s="40" t="s">
        <v>75</v>
      </c>
      <c r="D68" s="55">
        <v>6441.5561079999998</v>
      </c>
      <c r="E68" s="55">
        <v>2822.6823559999998</v>
      </c>
      <c r="F68" s="40">
        <v>1752.196504</v>
      </c>
      <c r="G68" s="40">
        <v>691.95382900000004</v>
      </c>
      <c r="H68" s="40">
        <v>139.63468800000001</v>
      </c>
      <c r="I68" s="56">
        <v>140.43948</v>
      </c>
      <c r="J68" s="40">
        <v>3185.355712</v>
      </c>
      <c r="K68" s="40">
        <v>2054.3602529999998</v>
      </c>
      <c r="L68" s="41">
        <v>74.538259999999994</v>
      </c>
      <c r="M68" s="41">
        <f t="shared" si="2"/>
        <v>1056.4571990000002</v>
      </c>
      <c r="N68" s="57">
        <v>2346.0790299999999</v>
      </c>
      <c r="O68" s="41">
        <v>1450.304531</v>
      </c>
      <c r="P68" s="41">
        <v>61.386668999999998</v>
      </c>
      <c r="Q68" s="53">
        <f t="shared" si="3"/>
        <v>834.38782999999989</v>
      </c>
    </row>
    <row r="69" spans="1:17" x14ac:dyDescent="0.4">
      <c r="A69" s="52"/>
      <c r="B69" s="40">
        <v>64</v>
      </c>
      <c r="C69" s="40" t="s">
        <v>75</v>
      </c>
      <c r="D69" s="55">
        <v>5925.1837800000003</v>
      </c>
      <c r="E69" s="55">
        <v>3586.7872560000001</v>
      </c>
      <c r="F69" s="40">
        <v>1105.299857</v>
      </c>
      <c r="G69" s="40">
        <v>1993.4097340000001</v>
      </c>
      <c r="H69" s="40">
        <v>98.787644999999998</v>
      </c>
      <c r="I69" s="56">
        <v>189.28990200000001</v>
      </c>
      <c r="J69" s="40">
        <v>3112.8721970000001</v>
      </c>
      <c r="K69" s="40">
        <v>1262.1319040000001</v>
      </c>
      <c r="L69" s="41">
        <v>40.706781999999997</v>
      </c>
      <c r="M69" s="41">
        <f t="shared" si="2"/>
        <v>1810.0335110000001</v>
      </c>
      <c r="N69" s="57">
        <v>2553.5238330000002</v>
      </c>
      <c r="O69" s="41">
        <v>949.75223800000003</v>
      </c>
      <c r="P69" s="41">
        <v>28.376103000000001</v>
      </c>
      <c r="Q69" s="53">
        <f t="shared" si="3"/>
        <v>1575.3954920000001</v>
      </c>
    </row>
    <row r="70" spans="1:17" x14ac:dyDescent="0.4">
      <c r="A70" s="52"/>
      <c r="B70" s="40">
        <v>65</v>
      </c>
      <c r="C70" s="40" t="s">
        <v>75</v>
      </c>
      <c r="D70" s="55">
        <v>4624.5876589999998</v>
      </c>
      <c r="E70" s="55">
        <v>2783.140414</v>
      </c>
      <c r="F70" s="40">
        <v>1279.1098489999999</v>
      </c>
      <c r="G70" s="40">
        <v>1090.0304100000001</v>
      </c>
      <c r="H70" s="40">
        <v>200.000011</v>
      </c>
      <c r="I70" s="56">
        <v>213.999955</v>
      </c>
      <c r="J70" s="40">
        <v>2554.0000180000002</v>
      </c>
      <c r="K70" s="40">
        <v>1282.4561020000001</v>
      </c>
      <c r="L70" s="41">
        <v>86.000079999999997</v>
      </c>
      <c r="M70" s="41">
        <f t="shared" ref="M70:M101" si="4">J70-K70-L70</f>
        <v>1185.5438360000001</v>
      </c>
      <c r="N70" s="57">
        <v>2019.436659</v>
      </c>
      <c r="O70" s="41">
        <v>948.32753500000001</v>
      </c>
      <c r="P70" s="41">
        <v>71.907303999999996</v>
      </c>
      <c r="Q70" s="53">
        <f t="shared" ref="Q70:Q101" si="5">N70-O70-P70</f>
        <v>999.20182000000011</v>
      </c>
    </row>
    <row r="71" spans="1:17" x14ac:dyDescent="0.4">
      <c r="A71" s="52"/>
      <c r="B71" s="40">
        <v>66</v>
      </c>
      <c r="C71" s="40"/>
      <c r="D71" s="55">
        <v>1007.232399</v>
      </c>
      <c r="E71" s="55">
        <v>508.26461999999998</v>
      </c>
      <c r="F71" s="40">
        <v>149.47852800000001</v>
      </c>
      <c r="G71" s="40">
        <v>340.15747900000002</v>
      </c>
      <c r="H71" s="40">
        <v>0</v>
      </c>
      <c r="I71" s="56">
        <v>7.2</v>
      </c>
      <c r="J71" s="40">
        <v>561.21481600000004</v>
      </c>
      <c r="K71" s="40">
        <v>186.724367</v>
      </c>
      <c r="L71" s="41">
        <v>19.213045999999999</v>
      </c>
      <c r="M71" s="41">
        <f t="shared" si="4"/>
        <v>355.27740299999999</v>
      </c>
      <c r="N71" s="57">
        <v>465.49080300000003</v>
      </c>
      <c r="O71" s="41">
        <v>140.11867899999999</v>
      </c>
      <c r="P71" s="41">
        <v>17.399211000000001</v>
      </c>
      <c r="Q71" s="53">
        <f t="shared" si="5"/>
        <v>307.97291300000006</v>
      </c>
    </row>
    <row r="72" spans="1:17" x14ac:dyDescent="0.4">
      <c r="A72" s="52"/>
      <c r="B72" s="40">
        <v>67</v>
      </c>
      <c r="C72" s="40"/>
      <c r="D72" s="55">
        <v>325.05490800000001</v>
      </c>
      <c r="E72" s="55">
        <v>191.49356</v>
      </c>
      <c r="F72" s="40">
        <v>109.300854</v>
      </c>
      <c r="G72" s="40">
        <v>73.300788999999995</v>
      </c>
      <c r="H72" s="40">
        <v>0.22045899999999999</v>
      </c>
      <c r="I72" s="56">
        <v>8.6715060000000008</v>
      </c>
      <c r="J72" s="40">
        <v>160.944479</v>
      </c>
      <c r="K72" s="40">
        <v>56.004765999999996</v>
      </c>
      <c r="L72" s="41">
        <v>5.8126139999999999</v>
      </c>
      <c r="M72" s="41">
        <f t="shared" si="4"/>
        <v>99.127099000000015</v>
      </c>
      <c r="N72" s="57">
        <v>131.550082</v>
      </c>
      <c r="O72" s="41">
        <v>40.909218000000003</v>
      </c>
      <c r="P72" s="41">
        <v>5.2542390000000001</v>
      </c>
      <c r="Q72" s="53">
        <f t="shared" si="5"/>
        <v>85.386624999999995</v>
      </c>
    </row>
    <row r="73" spans="1:17" x14ac:dyDescent="0.4">
      <c r="A73" s="52"/>
      <c r="B73" s="40">
        <v>68</v>
      </c>
      <c r="C73" s="40" t="s">
        <v>76</v>
      </c>
      <c r="D73" s="55">
        <v>3364.966222</v>
      </c>
      <c r="E73" s="55">
        <v>1822.1805059999999</v>
      </c>
      <c r="F73" s="40">
        <v>988.78513799999996</v>
      </c>
      <c r="G73" s="40">
        <v>570.96660199999997</v>
      </c>
      <c r="H73" s="40">
        <v>224.327912</v>
      </c>
      <c r="I73" s="56">
        <v>26.888864000000002</v>
      </c>
      <c r="J73" s="40">
        <v>1455.0000030000001</v>
      </c>
      <c r="K73" s="40">
        <v>744.38074300000005</v>
      </c>
      <c r="L73" s="41">
        <v>12.370958</v>
      </c>
      <c r="M73" s="41">
        <f t="shared" si="4"/>
        <v>698.24830200000008</v>
      </c>
      <c r="N73" s="57">
        <v>1081.4054739999999</v>
      </c>
      <c r="O73" s="41">
        <v>496.49326000000002</v>
      </c>
      <c r="P73" s="41">
        <v>10.390231999999999</v>
      </c>
      <c r="Q73" s="53">
        <f t="shared" si="5"/>
        <v>574.52198199999998</v>
      </c>
    </row>
    <row r="74" spans="1:17" x14ac:dyDescent="0.4">
      <c r="A74" s="52"/>
      <c r="B74" s="40">
        <v>69</v>
      </c>
      <c r="C74" s="40" t="s">
        <v>77</v>
      </c>
      <c r="D74" s="55">
        <v>5350.5610219999999</v>
      </c>
      <c r="E74" s="55">
        <v>2880.5845399999998</v>
      </c>
      <c r="F74" s="40">
        <v>1835.908109</v>
      </c>
      <c r="G74" s="40">
        <v>871.64359100000001</v>
      </c>
      <c r="H74" s="40">
        <v>135.67187899999999</v>
      </c>
      <c r="I74" s="56">
        <v>11.1111</v>
      </c>
      <c r="J74" s="40">
        <v>2314.999984</v>
      </c>
      <c r="K74" s="40">
        <v>1275.725297</v>
      </c>
      <c r="L74" s="41">
        <v>15.038553</v>
      </c>
      <c r="M74" s="41">
        <f t="shared" si="4"/>
        <v>1024.236134</v>
      </c>
      <c r="N74" s="57">
        <v>1746.4939690000001</v>
      </c>
      <c r="O74" s="41">
        <v>903.97107900000003</v>
      </c>
      <c r="P74" s="41">
        <v>14.01928</v>
      </c>
      <c r="Q74" s="53">
        <f t="shared" si="5"/>
        <v>828.50361000000009</v>
      </c>
    </row>
    <row r="76" spans="1:17" x14ac:dyDescent="0.4">
      <c r="B76" s="41"/>
      <c r="C76" s="41"/>
      <c r="D76" s="41">
        <f t="shared" ref="D76:Q76" si="6">SUM(D6:D75)</f>
        <v>272464.6213399999</v>
      </c>
      <c r="E76" s="41">
        <f t="shared" si="6"/>
        <v>150062.00025800001</v>
      </c>
      <c r="F76" s="41">
        <f t="shared" si="6"/>
        <v>69094.999010000029</v>
      </c>
      <c r="G76" s="41">
        <f t="shared" si="6"/>
        <v>58969.997843000005</v>
      </c>
      <c r="H76" s="41">
        <f t="shared" si="6"/>
        <v>6787.0001369999991</v>
      </c>
      <c r="I76" s="41">
        <f t="shared" si="6"/>
        <v>12451.000451</v>
      </c>
      <c r="J76" s="41">
        <f t="shared" si="6"/>
        <v>118942.99925900003</v>
      </c>
      <c r="K76" s="41">
        <f t="shared" si="6"/>
        <v>54020.999578000017</v>
      </c>
      <c r="L76" s="41">
        <f t="shared" si="6"/>
        <v>4302.0000310000005</v>
      </c>
      <c r="M76" s="41">
        <f t="shared" si="6"/>
        <v>60619.999650000005</v>
      </c>
      <c r="N76" s="41">
        <f t="shared" si="6"/>
        <v>90478.999485999986</v>
      </c>
      <c r="O76" s="41">
        <f t="shared" si="6"/>
        <v>37868.999685000003</v>
      </c>
      <c r="P76" s="41">
        <f t="shared" si="6"/>
        <v>3371.9999970000003</v>
      </c>
      <c r="Q76" s="41">
        <f t="shared" si="6"/>
        <v>49237.999804000014</v>
      </c>
    </row>
  </sheetData>
  <sheetProtection sheet="1" selectLockedCells="1"/>
  <protectedRanges>
    <protectedRange sqref="A6:A74" name="Range1"/>
  </protectedRanges>
  <sortState xmlns:xlrd2="http://schemas.microsoft.com/office/spreadsheetml/2017/richdata2" ref="B6:Q74">
    <sortCondition ref="B6:B74"/>
  </sortState>
  <mergeCells count="4">
    <mergeCell ref="E4:I4"/>
    <mergeCell ref="N4:Q4"/>
    <mergeCell ref="J4:M4"/>
    <mergeCell ref="A1:P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171875" defaultRowHeight="13" x14ac:dyDescent="0.45"/>
  <cols>
    <col min="1" max="1" width="11.5859375" style="46" customWidth="1"/>
    <col min="2" max="2" width="13.703125" style="46" customWidth="1"/>
    <col min="3" max="3" width="7.87890625" style="46" bestFit="1" customWidth="1"/>
    <col min="4" max="5" width="7.1171875" style="46" bestFit="1" customWidth="1"/>
    <col min="6" max="6" width="11.5859375" style="46" customWidth="1"/>
    <col min="7" max="7" width="7.703125" style="46" bestFit="1" customWidth="1"/>
    <col min="8" max="8" width="10.1171875" style="46" bestFit="1" customWidth="1"/>
    <col min="9" max="9" width="9" style="46" customWidth="1"/>
    <col min="10" max="10" width="10.1171875" style="46" bestFit="1" customWidth="1"/>
    <col min="11" max="11" width="8" style="46" bestFit="1" customWidth="1"/>
    <col min="12" max="14" width="8" style="46" customWidth="1"/>
    <col min="15" max="15" width="13.1171875" style="46" customWidth="1"/>
    <col min="16" max="17" width="8" style="46" bestFit="1" customWidth="1"/>
    <col min="18" max="18" width="8" style="46" customWidth="1"/>
    <col min="19" max="19" width="10.1171875" style="46" bestFit="1" customWidth="1"/>
    <col min="20" max="20" width="6.41015625" style="46" bestFit="1" customWidth="1"/>
    <col min="21" max="21" width="9.1171875" style="46" bestFit="1" customWidth="1"/>
    <col min="22" max="22" width="7.41015625" style="46" bestFit="1" customWidth="1"/>
    <col min="23" max="23" width="6.87890625" style="46" bestFit="1" customWidth="1"/>
    <col min="24" max="24" width="5.41015625" style="46" bestFit="1" customWidth="1"/>
    <col min="25" max="16384" width="9.1171875" style="46"/>
  </cols>
  <sheetData>
    <row r="1" spans="1:18" s="49" customFormat="1" ht="14.35" x14ac:dyDescent="0.5">
      <c r="A1" s="48" t="s">
        <v>0</v>
      </c>
      <c r="B1" s="48"/>
      <c r="F1" s="50" t="s">
        <v>31</v>
      </c>
      <c r="G1" s="76">
        <v>54492.924268199989</v>
      </c>
    </row>
    <row r="2" spans="1:18" s="49" customFormat="1" ht="14.35" x14ac:dyDescent="0.5">
      <c r="A2" s="48" t="s">
        <v>78</v>
      </c>
      <c r="B2" s="48"/>
    </row>
    <row r="3" spans="1:18" s="49" customFormat="1" ht="14.35" x14ac:dyDescent="0.5">
      <c r="A3" s="85" t="s">
        <v>1</v>
      </c>
      <c r="B3" s="85"/>
      <c r="C3" s="85"/>
      <c r="D3" s="85"/>
      <c r="E3" s="85"/>
      <c r="F3" s="85"/>
    </row>
    <row r="4" spans="1:18" s="49" customFormat="1" ht="14.35" x14ac:dyDescent="0.5">
      <c r="A4" s="85"/>
      <c r="B4" s="85"/>
      <c r="C4" s="85"/>
      <c r="D4" s="85"/>
      <c r="E4" s="85"/>
      <c r="F4" s="85"/>
    </row>
    <row r="5" spans="1:18" ht="13.35" thickBot="1" x14ac:dyDescent="0.5">
      <c r="A5" s="47"/>
      <c r="B5" s="47"/>
      <c r="C5" s="47"/>
      <c r="D5" s="47"/>
      <c r="E5" s="47"/>
      <c r="F5" s="47"/>
      <c r="G5" s="47"/>
    </row>
    <row r="6" spans="1:18" ht="13.35" thickBot="1" x14ac:dyDescent="0.5">
      <c r="C6" s="67" t="s">
        <v>28</v>
      </c>
      <c r="D6" s="68"/>
      <c r="E6" s="68"/>
      <c r="F6" s="68"/>
      <c r="G6" s="68"/>
      <c r="H6" s="68"/>
      <c r="I6" s="69"/>
      <c r="J6" s="90" t="s">
        <v>30</v>
      </c>
      <c r="K6" s="91"/>
      <c r="L6" s="91"/>
      <c r="M6" s="91"/>
      <c r="N6" s="91"/>
      <c r="O6" s="91"/>
      <c r="P6" s="92"/>
    </row>
    <row r="7" spans="1:18" ht="13.35" thickBot="1" x14ac:dyDescent="0.5">
      <c r="A7" s="6" t="s">
        <v>27</v>
      </c>
      <c r="B7" s="6" t="s">
        <v>26</v>
      </c>
      <c r="C7" s="28">
        <v>1</v>
      </c>
      <c r="D7" s="29">
        <v>2</v>
      </c>
      <c r="E7" s="29">
        <v>3</v>
      </c>
      <c r="F7" s="29">
        <v>4</v>
      </c>
      <c r="G7" s="70">
        <v>5</v>
      </c>
      <c r="H7" s="30" t="s">
        <v>2</v>
      </c>
      <c r="I7" s="30" t="s">
        <v>3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2</v>
      </c>
      <c r="P7" s="30" t="s">
        <v>3</v>
      </c>
    </row>
    <row r="8" spans="1:18" ht="12.75" customHeight="1" x14ac:dyDescent="0.45">
      <c r="A8" s="78" t="s">
        <v>53</v>
      </c>
      <c r="B8" s="31" t="s">
        <v>15</v>
      </c>
      <c r="C8" s="8">
        <f>SUMIF(Assignments!$A$6:$A$74,"=1",Assignments!$D$6:$D$74)</f>
        <v>0</v>
      </c>
      <c r="D8" s="9">
        <f>SUMIF(Assignments!$A$6:$A$74,"=2",Assignments!$D$6:$D$74)</f>
        <v>0</v>
      </c>
      <c r="E8" s="9">
        <f>SUMIF(Assignments!$A$6:$A$74,"=3",Assignments!$D$6:$D$74)</f>
        <v>0</v>
      </c>
      <c r="F8" s="9">
        <f>SUMIF(Assignments!$A$6:$A$74,"=4",Assignments!$D$6:$D$74)</f>
        <v>0</v>
      </c>
      <c r="G8" s="71">
        <f>SUMIF(Assignments!$A$6:$A$74,"=5",Assignments!$D$6:$D$74)</f>
        <v>0</v>
      </c>
      <c r="H8" s="10">
        <f>I8-SUM(C8:G8)</f>
        <v>272464.6213399999</v>
      </c>
      <c r="I8" s="10">
        <f>Assignments!D76</f>
        <v>272464.6213399999</v>
      </c>
      <c r="J8" s="11"/>
      <c r="K8" s="12"/>
      <c r="L8" s="12"/>
      <c r="M8" s="12"/>
      <c r="N8" s="12"/>
      <c r="O8" s="43"/>
      <c r="P8" s="13"/>
      <c r="R8" s="7"/>
    </row>
    <row r="9" spans="1:18" ht="26.35" thickBot="1" x14ac:dyDescent="0.5">
      <c r="A9" s="79"/>
      <c r="B9" s="32" t="s">
        <v>29</v>
      </c>
      <c r="C9" s="14">
        <f t="shared" ref="C9:G9" si="0">C8-$G$1</f>
        <v>-54492.924268199989</v>
      </c>
      <c r="D9" s="15">
        <f t="shared" si="0"/>
        <v>-54492.924268199989</v>
      </c>
      <c r="E9" s="15">
        <f t="shared" si="0"/>
        <v>-54492.924268199989</v>
      </c>
      <c r="F9" s="15">
        <f t="shared" si="0"/>
        <v>-54492.924268199989</v>
      </c>
      <c r="G9" s="72">
        <f t="shared" si="0"/>
        <v>-54492.924268199989</v>
      </c>
      <c r="H9" s="16"/>
      <c r="I9" s="16">
        <f>MAX(C9:G9)-MIN(C9:G9)</f>
        <v>0</v>
      </c>
      <c r="J9" s="74">
        <f>C9/$G$1</f>
        <v>-1</v>
      </c>
      <c r="K9" s="75">
        <f>D9/$G$1</f>
        <v>-1</v>
      </c>
      <c r="L9" s="75">
        <f>E9/$G$1</f>
        <v>-1</v>
      </c>
      <c r="M9" s="75">
        <f>F9/$G$1</f>
        <v>-1</v>
      </c>
      <c r="N9" s="75">
        <f>G9/$G$1</f>
        <v>-1</v>
      </c>
      <c r="O9" s="44"/>
      <c r="P9" s="27">
        <f>I9/$G$1</f>
        <v>0</v>
      </c>
      <c r="R9" s="7"/>
    </row>
    <row r="10" spans="1:18" x14ac:dyDescent="0.45">
      <c r="A10" s="87" t="s">
        <v>19</v>
      </c>
      <c r="B10" s="31" t="s">
        <v>17</v>
      </c>
      <c r="C10" s="8">
        <f>SUMIF(Assignments!$A$6:$A$74,"=1",Assignments!$E$6:$E$74)</f>
        <v>0</v>
      </c>
      <c r="D10" s="9">
        <f>SUMIF(Assignments!$A$6:$A$74,"=2",Assignments!$E$6:$E$74)</f>
        <v>0</v>
      </c>
      <c r="E10" s="9">
        <f>SUMIF(Assignments!$A$6:$A$74,"=3",Assignments!$E$6:$E$74)</f>
        <v>0</v>
      </c>
      <c r="F10" s="9">
        <f>SUMIF(Assignments!$A$6:$A$74,"=4",Assignments!$E$6:$E$74)</f>
        <v>0</v>
      </c>
      <c r="G10" s="71">
        <f>SUMIF(Assignments!$A$6:$A$74,"=5",Assignments!$E$6:$E$74)</f>
        <v>0</v>
      </c>
      <c r="H10" s="10">
        <f t="shared" ref="H10:H22" si="1">I10-SUM(C10:G10)</f>
        <v>150062.00025800001</v>
      </c>
      <c r="I10" s="10">
        <f>Assignments!E76</f>
        <v>150062.00025800001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45">
      <c r="A11" s="88"/>
      <c r="B11" s="33" t="s">
        <v>21</v>
      </c>
      <c r="C11" s="14">
        <f>SUMIF(Assignments!$A$6:$A$74,"=1",Assignments!$F$6:$F$74)</f>
        <v>0</v>
      </c>
      <c r="D11" s="15">
        <f>SUMIF(Assignments!$A$6:$A$74,"=2",Assignments!$F$6:$F$74)</f>
        <v>0</v>
      </c>
      <c r="E11" s="15">
        <f>SUMIF(Assignments!$A$6:$A$74,"=3",Assignments!$F$6:$F$74)</f>
        <v>0</v>
      </c>
      <c r="F11" s="15">
        <f>SUMIF(Assignments!$A$6:$A$74,"=4",Assignments!$F$6:$F$74)</f>
        <v>0</v>
      </c>
      <c r="G11" s="72">
        <f>SUMIF(Assignments!$A$6:$A$74,"=5",Assignments!$F$6:$F$74)</f>
        <v>0</v>
      </c>
      <c r="H11" s="16">
        <f>I11-SUM(C11:G11)</f>
        <v>69094.999010000029</v>
      </c>
      <c r="I11" s="16">
        <f>Assignments!F76</f>
        <v>69094.999010000029</v>
      </c>
      <c r="J11" s="17" t="e">
        <f t="shared" ref="J11:M14" si="2">C11/C$10</f>
        <v>#DIV/0!</v>
      </c>
      <c r="K11" s="18" t="e">
        <f t="shared" si="2"/>
        <v>#DIV/0!</v>
      </c>
      <c r="L11" s="18" t="e">
        <f t="shared" si="2"/>
        <v>#DIV/0!</v>
      </c>
      <c r="M11" s="18" t="e">
        <f t="shared" si="2"/>
        <v>#DIV/0!</v>
      </c>
      <c r="N11" s="18" t="e">
        <f>G11/G$10</f>
        <v>#DIV/0!</v>
      </c>
      <c r="O11" s="44">
        <f>IF(H11&gt;0,H11/H$8,"")</f>
        <v>0.25359255330173158</v>
      </c>
      <c r="P11" s="19">
        <f>I11/I$10</f>
        <v>0.46044300949744588</v>
      </c>
      <c r="R11" s="7"/>
    </row>
    <row r="12" spans="1:18" x14ac:dyDescent="0.45">
      <c r="A12" s="88"/>
      <c r="B12" s="33" t="s">
        <v>22</v>
      </c>
      <c r="C12" s="14">
        <f>SUMIF(Assignments!$A$6:$A$74,"=1",Assignments!$G$6:$G$74)</f>
        <v>0</v>
      </c>
      <c r="D12" s="15">
        <f>SUMIF(Assignments!$A$6:$A$74,"=2",Assignments!$G$6:$G$74)</f>
        <v>0</v>
      </c>
      <c r="E12" s="15">
        <f>SUMIF(Assignments!$A$6:$A$74,"=3",Assignments!$G$6:$G$74)</f>
        <v>0</v>
      </c>
      <c r="F12" s="15">
        <f>SUMIF(Assignments!$A$6:$A$74,"=4",Assignments!$G$6:$G$74)</f>
        <v>0</v>
      </c>
      <c r="G12" s="72">
        <f>SUMIF(Assignments!$A$6:$A$74,"=5",Assignments!$G$6:$G$74)</f>
        <v>0</v>
      </c>
      <c r="H12" s="16">
        <f t="shared" si="1"/>
        <v>58969.997843000005</v>
      </c>
      <c r="I12" s="16">
        <f>Assignments!G76</f>
        <v>58969.997843000005</v>
      </c>
      <c r="J12" s="17" t="e">
        <f t="shared" si="2"/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>G12/G$10</f>
        <v>#DIV/0!</v>
      </c>
      <c r="O12" s="44">
        <f>IF(H12&gt;0,H12/H$8,"")</f>
        <v>0.2164317611328086</v>
      </c>
      <c r="P12" s="19">
        <f>I12/I$10</f>
        <v>0.39297089030942883</v>
      </c>
      <c r="R12" s="7"/>
    </row>
    <row r="13" spans="1:18" x14ac:dyDescent="0.45">
      <c r="A13" s="88"/>
      <c r="B13" s="33" t="s">
        <v>44</v>
      </c>
      <c r="C13" s="14">
        <f>SUMIF(Assignments!$A$6:$A$74,"=1",Assignments!$H$6:$H$74)</f>
        <v>0</v>
      </c>
      <c r="D13" s="15">
        <f>SUMIF(Assignments!$A$6:$A$74,"=2",Assignments!$H$6:$H$74)</f>
        <v>0</v>
      </c>
      <c r="E13" s="15">
        <f>SUMIF(Assignments!$A$6:$A$74,"=3",Assignments!$H$6:$H$74)</f>
        <v>0</v>
      </c>
      <c r="F13" s="15">
        <f>SUMIF(Assignments!$A$6:$A$74,"=4",Assignments!$H$6:$H$74)</f>
        <v>0</v>
      </c>
      <c r="G13" s="72">
        <f>SUMIF(Assignments!$A$6:$A$74,"=5",Assignments!$H$6:$H$74)</f>
        <v>0</v>
      </c>
      <c r="H13" s="16">
        <f t="shared" si="1"/>
        <v>6787.0001369999991</v>
      </c>
      <c r="I13" s="16">
        <f>Assignments!H76</f>
        <v>6787.0001369999991</v>
      </c>
      <c r="J13" s="17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>G13/G$10</f>
        <v>#DIV/0!</v>
      </c>
      <c r="O13" s="44">
        <f>IF(H13&gt;0,H13/H$8,"")</f>
        <v>2.4909656540438394E-2</v>
      </c>
      <c r="P13" s="19">
        <f>I13/I$10</f>
        <v>4.522797327325493E-2</v>
      </c>
      <c r="R13" s="7"/>
    </row>
    <row r="14" spans="1:18" ht="13.35" thickBot="1" x14ac:dyDescent="0.5">
      <c r="A14" s="88"/>
      <c r="B14" s="33" t="s">
        <v>23</v>
      </c>
      <c r="C14" s="14">
        <f>SUMIF(Assignments!$A$6:$A$74,"=1",Assignments!$I$6:$I$74)</f>
        <v>0</v>
      </c>
      <c r="D14" s="15">
        <f>SUMIF(Assignments!$A$6:$A$74,"=2",Assignments!$I$6:$I$74)</f>
        <v>0</v>
      </c>
      <c r="E14" s="15">
        <f>SUMIF(Assignments!$A$6:$A$74,"=3",Assignments!$I$6:$I$74)</f>
        <v>0</v>
      </c>
      <c r="F14" s="15">
        <f>SUMIF(Assignments!$A$6:$A$74,"=4",Assignments!$I$6:$I$74)</f>
        <v>0</v>
      </c>
      <c r="G14" s="72">
        <f>SUMIF(Assignments!$A$6:$A$74,"=5",Assignments!$I$6:$I$74)</f>
        <v>0</v>
      </c>
      <c r="H14" s="16">
        <f t="shared" si="1"/>
        <v>12451.000451</v>
      </c>
      <c r="I14" s="16">
        <f>Assignments!I76</f>
        <v>12451.000451</v>
      </c>
      <c r="J14" s="17" t="e">
        <f t="shared" si="2"/>
        <v>#DIV/0!</v>
      </c>
      <c r="K14" s="18" t="e">
        <f t="shared" si="2"/>
        <v>#DIV/0!</v>
      </c>
      <c r="L14" s="18" t="e">
        <f t="shared" si="2"/>
        <v>#DIV/0!</v>
      </c>
      <c r="M14" s="18" t="e">
        <f t="shared" si="2"/>
        <v>#DIV/0!</v>
      </c>
      <c r="N14" s="18" t="e">
        <f>G14/G$10</f>
        <v>#DIV/0!</v>
      </c>
      <c r="O14" s="35">
        <f>IF(H14&gt;0,H14/H$8,"")</f>
        <v>4.5697677701292433E-2</v>
      </c>
      <c r="P14" s="19">
        <f>I14/I$10</f>
        <v>8.2972374282584041E-2</v>
      </c>
      <c r="R14" s="7"/>
    </row>
    <row r="15" spans="1:18" x14ac:dyDescent="0.45">
      <c r="A15" s="87" t="s">
        <v>50</v>
      </c>
      <c r="B15" s="31" t="s">
        <v>32</v>
      </c>
      <c r="C15" s="8">
        <f>SUMIF(Assignments!$A$6:$A$74,"=1",Assignments!$J$6:$J$74)</f>
        <v>0</v>
      </c>
      <c r="D15" s="9">
        <f>SUMIF(Assignments!$A$6:$A$74,"=2",Assignments!$J$6:$J$74)</f>
        <v>0</v>
      </c>
      <c r="E15" s="9">
        <f>SUMIF(Assignments!$A$6:$A$74,"=3",Assignments!$J$6:$J$74)</f>
        <v>0</v>
      </c>
      <c r="F15" s="9">
        <f>SUMIF(Assignments!$A$6:$A$74,"=4",Assignments!$J$6:$J$74)</f>
        <v>0</v>
      </c>
      <c r="G15" s="71">
        <f>SUMIF(Assignments!$A$6:$A$74,"=5",Assignments!$J$6:$J$74)</f>
        <v>0</v>
      </c>
      <c r="H15" s="10">
        <f t="shared" si="1"/>
        <v>118942.99925900003</v>
      </c>
      <c r="I15" s="10">
        <f>Assignments!J76</f>
        <v>118942.99925900003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45">
      <c r="A16" s="88"/>
      <c r="B16" s="33" t="s">
        <v>34</v>
      </c>
      <c r="C16" s="14">
        <f>SUMIF(Assignments!$A$6:$A$74,"=1",Assignments!$K$6:$K$74)</f>
        <v>0</v>
      </c>
      <c r="D16" s="15">
        <f>SUMIF(Assignments!$A$6:$A$74,"=2",Assignments!$K$6:$K$74)</f>
        <v>0</v>
      </c>
      <c r="E16" s="15">
        <f>SUMIF(Assignments!$A$6:$A$74,"=3",Assignments!$K$6:$K$74)</f>
        <v>0</v>
      </c>
      <c r="F16" s="15">
        <f>SUMIF(Assignments!$A$6:$A$74,"=4",Assignments!$K$6:$K$74)</f>
        <v>0</v>
      </c>
      <c r="G16" s="72">
        <f>SUMIF(Assignments!$A$6:$A$74,"=5",Assignments!$K$6:$K$74)</f>
        <v>0</v>
      </c>
      <c r="H16" s="16">
        <f t="shared" si="1"/>
        <v>54020.999578000017</v>
      </c>
      <c r="I16" s="16">
        <f>Assignments!K76</f>
        <v>54020.999578000017</v>
      </c>
      <c r="J16" s="17" t="e">
        <f t="shared" ref="J16:K18" si="3">C16/C$15</f>
        <v>#DIV/0!</v>
      </c>
      <c r="K16" s="18" t="e">
        <f t="shared" si="3"/>
        <v>#DIV/0!</v>
      </c>
      <c r="L16" s="18" t="e">
        <f t="shared" ref="L16:M18" si="4">E16/E$15</f>
        <v>#DIV/0!</v>
      </c>
      <c r="M16" s="18" t="e">
        <f t="shared" si="4"/>
        <v>#DIV/0!</v>
      </c>
      <c r="N16" s="18" t="e">
        <f>G16/G$15</f>
        <v>#DIV/0!</v>
      </c>
      <c r="O16" s="44">
        <f>IF(H16&gt;0,H16/H$8,"")</f>
        <v>0.19826794140215709</v>
      </c>
      <c r="P16" s="19">
        <f>I16/I$15</f>
        <v>0.4541755287368241</v>
      </c>
      <c r="R16" s="7"/>
    </row>
    <row r="17" spans="1:20" x14ac:dyDescent="0.45">
      <c r="A17" s="88"/>
      <c r="B17" s="33" t="s">
        <v>18</v>
      </c>
      <c r="C17" s="14">
        <f>SUMIF(Assignments!$A$6:$A$74,"=1",Assignments!$L$6:$L$74)</f>
        <v>0</v>
      </c>
      <c r="D17" s="15">
        <f>SUMIF(Assignments!$A$6:$A$74,"=2",Assignments!$L$6:$L$74)</f>
        <v>0</v>
      </c>
      <c r="E17" s="15">
        <f>SUMIF(Assignments!$A$6:$A$74,"=3",Assignments!$L$6:$L$74)</f>
        <v>0</v>
      </c>
      <c r="F17" s="15">
        <f>SUMIF(Assignments!$A$6:$A$74,"=4",Assignments!$L$6:$L$74)</f>
        <v>0</v>
      </c>
      <c r="G17" s="72">
        <f>SUMIF(Assignments!$A$6:$A$74,"=5",Assignments!$L$6:$L$74)</f>
        <v>0</v>
      </c>
      <c r="H17" s="16">
        <f t="shared" si="1"/>
        <v>4302.0000310000005</v>
      </c>
      <c r="I17" s="16">
        <f>Assignments!L76</f>
        <v>4302.0000310000005</v>
      </c>
      <c r="J17" s="17" t="e">
        <f t="shared" si="3"/>
        <v>#DIV/0!</v>
      </c>
      <c r="K17" s="18" t="e">
        <f t="shared" si="3"/>
        <v>#DIV/0!</v>
      </c>
      <c r="L17" s="18" t="e">
        <f t="shared" si="4"/>
        <v>#DIV/0!</v>
      </c>
      <c r="M17" s="18" t="e">
        <f t="shared" si="4"/>
        <v>#DIV/0!</v>
      </c>
      <c r="N17" s="18" t="e">
        <f>G17/G$15</f>
        <v>#DIV/0!</v>
      </c>
      <c r="O17" s="44">
        <f>IF(H17&gt;0,H17/H$8,"")</f>
        <v>1.5789205988808626E-2</v>
      </c>
      <c r="P17" s="19">
        <f>I17/I$15</f>
        <v>3.6168585438411012E-2</v>
      </c>
      <c r="R17" s="7"/>
    </row>
    <row r="18" spans="1:20" ht="13.35" thickBot="1" x14ac:dyDescent="0.5">
      <c r="A18" s="89"/>
      <c r="B18" s="34" t="s">
        <v>47</v>
      </c>
      <c r="C18" s="20">
        <f>SUMIF(Assignments!$A$6:$A$74,"=1",Assignments!$M$6:$M$74)</f>
        <v>0</v>
      </c>
      <c r="D18" s="21">
        <f>SUMIF(Assignments!$A$6:$A$74,"=2",Assignments!$M$6:$M$74)</f>
        <v>0</v>
      </c>
      <c r="E18" s="21">
        <f>SUMIF(Assignments!$A$6:$A$74,"=3",Assignments!$M$6:$M$74)</f>
        <v>0</v>
      </c>
      <c r="F18" s="21">
        <f>SUMIF(Assignments!$A$6:$A$74,"=4",Assignments!$M$6:$M$74)</f>
        <v>0</v>
      </c>
      <c r="G18" s="73">
        <f>SUMIF(Assignments!$A$6:$A$74,"=5",Assignments!$M$6:$M$74)</f>
        <v>0</v>
      </c>
      <c r="H18" s="22">
        <f t="shared" si="1"/>
        <v>60619.999650000005</v>
      </c>
      <c r="I18" s="22">
        <f>Assignments!M76</f>
        <v>60619.999650000005</v>
      </c>
      <c r="J18" s="23" t="e">
        <f t="shared" si="3"/>
        <v>#DIV/0!</v>
      </c>
      <c r="K18" s="24" t="e">
        <f t="shared" si="3"/>
        <v>#DIV/0!</v>
      </c>
      <c r="L18" s="24" t="e">
        <f t="shared" si="4"/>
        <v>#DIV/0!</v>
      </c>
      <c r="M18" s="24" t="e">
        <f t="shared" si="4"/>
        <v>#DIV/0!</v>
      </c>
      <c r="N18" s="24" t="e">
        <f>G18/G$15</f>
        <v>#DIV/0!</v>
      </c>
      <c r="O18" s="44">
        <f>IF(H18&gt;0,H18/H$8,"")</f>
        <v>0.22248759986477012</v>
      </c>
      <c r="P18" s="25">
        <f>I18/I$15</f>
        <v>0.50965588582476484</v>
      </c>
      <c r="R18" s="7"/>
    </row>
    <row r="19" spans="1:20" x14ac:dyDescent="0.45">
      <c r="A19" s="87" t="s">
        <v>51</v>
      </c>
      <c r="B19" s="31" t="s">
        <v>33</v>
      </c>
      <c r="C19" s="8">
        <f>SUMIF(Assignments!$A$6:$A$74,"=1",Assignments!$N$6:$N$74)</f>
        <v>0</v>
      </c>
      <c r="D19" s="9">
        <f>SUMIF(Assignments!$A$6:$A$74,"=2",Assignments!$N$6:$N$74)</f>
        <v>0</v>
      </c>
      <c r="E19" s="9">
        <f>SUMIF(Assignments!$A$6:$A$74,"=3",Assignments!$N$6:$N$74)</f>
        <v>0</v>
      </c>
      <c r="F19" s="9">
        <f>SUMIF(Assignments!$A$6:$A$74,"=4",Assignments!$N$6:$N$74)</f>
        <v>0</v>
      </c>
      <c r="G19" s="71">
        <f>SUMIF(Assignments!$A$6:$A$74,"=5",Assignments!$N$6:$N$74)</f>
        <v>0</v>
      </c>
      <c r="H19" s="10">
        <f t="shared" si="1"/>
        <v>90478.999485999986</v>
      </c>
      <c r="I19" s="10">
        <f>Assignments!N76</f>
        <v>90478.999485999986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45">
      <c r="A20" s="88"/>
      <c r="B20" s="33" t="s">
        <v>34</v>
      </c>
      <c r="C20" s="14">
        <f>SUMIF(Assignments!$A$6:$A$74,"=1",Assignments!$O$6:$O$74)</f>
        <v>0</v>
      </c>
      <c r="D20" s="15">
        <f>SUMIF(Assignments!$A$6:$A$74,"=2",Assignments!$O$6:$O$74)</f>
        <v>0</v>
      </c>
      <c r="E20" s="15">
        <f>SUMIF(Assignments!$A$6:$A$74,"=3",Assignments!$O$6:$O$74)</f>
        <v>0</v>
      </c>
      <c r="F20" s="15">
        <f>SUMIF(Assignments!$A$6:$A$74,"=4",Assignments!$O$6:$O$74)</f>
        <v>0</v>
      </c>
      <c r="G20" s="72">
        <f>SUMIF(Assignments!$A$6:$A$74,"=5",Assignments!$O$6:$O$74)</f>
        <v>0</v>
      </c>
      <c r="H20" s="16">
        <f t="shared" si="1"/>
        <v>37868.999685000003</v>
      </c>
      <c r="I20" s="16">
        <f>Assignments!O76</f>
        <v>37868.999685000003</v>
      </c>
      <c r="J20" s="17" t="e">
        <f t="shared" ref="J20:K22" si="5">C20/C$19</f>
        <v>#DIV/0!</v>
      </c>
      <c r="K20" s="18" t="e">
        <f t="shared" si="5"/>
        <v>#DIV/0!</v>
      </c>
      <c r="L20" s="18" t="e">
        <f t="shared" ref="L20:M22" si="6">E20/E$19</f>
        <v>#DIV/0!</v>
      </c>
      <c r="M20" s="18" t="e">
        <f t="shared" si="6"/>
        <v>#DIV/0!</v>
      </c>
      <c r="N20" s="18" t="e">
        <f>G20/G$19</f>
        <v>#DIV/0!</v>
      </c>
      <c r="O20" s="44">
        <f>IF(H20&gt;0,H20/H$8,"")</f>
        <v>0.13898685083868004</v>
      </c>
      <c r="P20" s="19">
        <f>I20/I$19</f>
        <v>0.41853910741861766</v>
      </c>
      <c r="R20" s="7"/>
    </row>
    <row r="21" spans="1:20" x14ac:dyDescent="0.45">
      <c r="A21" s="88"/>
      <c r="B21" s="33" t="s">
        <v>18</v>
      </c>
      <c r="C21" s="14">
        <f>SUMIF(Assignments!$A$6:$A$74,"=1",Assignments!$P$6:$P$74)</f>
        <v>0</v>
      </c>
      <c r="D21" s="15">
        <f>SUMIF(Assignments!$A$6:$A$74,"=2",Assignments!$P$6:$P$74)</f>
        <v>0</v>
      </c>
      <c r="E21" s="15">
        <f>SUMIF(Assignments!$A$6:$A$74,"=3",Assignments!$P$6:$P$74)</f>
        <v>0</v>
      </c>
      <c r="F21" s="15">
        <f>SUMIF(Assignments!$A$6:$A$74,"=4",Assignments!$P$6:$P$74)</f>
        <v>0</v>
      </c>
      <c r="G21" s="72">
        <f>SUMIF(Assignments!$A$6:$A$74,"=5",Assignments!$P$6:$P$74)</f>
        <v>0</v>
      </c>
      <c r="H21" s="16">
        <f t="shared" si="1"/>
        <v>3371.9999970000003</v>
      </c>
      <c r="I21" s="16">
        <f>Assignments!P76</f>
        <v>3371.9999970000003</v>
      </c>
      <c r="J21" s="17" t="e">
        <f t="shared" si="5"/>
        <v>#DIV/0!</v>
      </c>
      <c r="K21" s="18" t="e">
        <f t="shared" si="5"/>
        <v>#DIV/0!</v>
      </c>
      <c r="L21" s="18" t="e">
        <f t="shared" si="6"/>
        <v>#DIV/0!</v>
      </c>
      <c r="M21" s="18" t="e">
        <f t="shared" si="6"/>
        <v>#DIV/0!</v>
      </c>
      <c r="N21" s="18" t="e">
        <f>G21/G$19</f>
        <v>#DIV/0!</v>
      </c>
      <c r="O21" s="44">
        <f>IF(H21&gt;0,H21/H$8,"")</f>
        <v>1.2375918680437374E-2</v>
      </c>
      <c r="P21" s="19">
        <f>I21/I$19</f>
        <v>3.7268316583471475E-2</v>
      </c>
      <c r="R21" s="7"/>
    </row>
    <row r="22" spans="1:20" ht="13.35" thickBot="1" x14ac:dyDescent="0.5">
      <c r="A22" s="89"/>
      <c r="B22" s="34" t="s">
        <v>47</v>
      </c>
      <c r="C22" s="20">
        <f>SUMIF(Assignments!$A$6:$A$74,"=1",Assignments!$Q$6:$Q$74)</f>
        <v>0</v>
      </c>
      <c r="D22" s="21">
        <f>SUMIF(Assignments!$A$6:$A$74,"=2",Assignments!$Q$6:$Q$74)</f>
        <v>0</v>
      </c>
      <c r="E22" s="21">
        <f>SUMIF(Assignments!$A$6:$A$74,"=3",Assignments!$Q$6:$Q$74)</f>
        <v>0</v>
      </c>
      <c r="F22" s="21">
        <f>SUMIF(Assignments!$A$6:$A$74,"=4",Assignments!$Q$6:$Q$74)</f>
        <v>0</v>
      </c>
      <c r="G22" s="73">
        <f>SUMIF(Assignments!$A$6:$A$74,"=5",Assignments!$Q$6:$Q$74)</f>
        <v>0</v>
      </c>
      <c r="H22" s="22">
        <f t="shared" si="1"/>
        <v>49237.999804000014</v>
      </c>
      <c r="I22" s="22">
        <f>Assignments!Q76</f>
        <v>49237.999804000014</v>
      </c>
      <c r="J22" s="23" t="e">
        <f t="shared" si="5"/>
        <v>#DIV/0!</v>
      </c>
      <c r="K22" s="24" t="e">
        <f t="shared" si="5"/>
        <v>#DIV/0!</v>
      </c>
      <c r="L22" s="24" t="e">
        <f t="shared" si="6"/>
        <v>#DIV/0!</v>
      </c>
      <c r="M22" s="24" t="e">
        <f t="shared" si="6"/>
        <v>#DIV/0!</v>
      </c>
      <c r="N22" s="24" t="e">
        <f>G22/G$19</f>
        <v>#DIV/0!</v>
      </c>
      <c r="O22" s="35">
        <f>IF(H22&gt;0,H22/H$8,"")</f>
        <v>0.18071336954443523</v>
      </c>
      <c r="P22" s="25">
        <f>I22/I$19</f>
        <v>0.54419257599791115</v>
      </c>
      <c r="R22" s="7"/>
    </row>
    <row r="23" spans="1:20" ht="15.35" x14ac:dyDescent="0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35" x14ac:dyDescent="0.5">
      <c r="A24" s="1" t="s">
        <v>39</v>
      </c>
    </row>
    <row r="25" spans="1:20" x14ac:dyDescent="0.45">
      <c r="A25" s="86" t="s">
        <v>43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1:20" x14ac:dyDescent="0.4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1:20" x14ac:dyDescent="0.4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x14ac:dyDescent="0.4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x14ac:dyDescent="0.4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20" x14ac:dyDescent="0.4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</sheetData>
  <sheetProtection sheet="1" selectLockedCells="1"/>
  <protectedRanges>
    <protectedRange sqref="A3:B3 J6:N6 C6:G6" name="Range1"/>
  </protectedRanges>
  <mergeCells count="6">
    <mergeCell ref="A3:F4"/>
    <mergeCell ref="A25:T30"/>
    <mergeCell ref="A15:A18"/>
    <mergeCell ref="A19:A22"/>
    <mergeCell ref="A10:A14"/>
    <mergeCell ref="J6:P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Jeff Tilton</cp:lastModifiedBy>
  <cp:lastPrinted>2017-04-20T07:56:20Z</cp:lastPrinted>
  <dcterms:created xsi:type="dcterms:W3CDTF">2009-06-26T00:03:19Z</dcterms:created>
  <dcterms:modified xsi:type="dcterms:W3CDTF">2021-07-08T15:49:57Z</dcterms:modified>
</cp:coreProperties>
</file>