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Merced County 2021\kit\Official Adjusted Data\"/>
    </mc:Choice>
  </mc:AlternateContent>
  <xr:revisionPtr revIDLastSave="0" documentId="13_ncr:1_{E8E6FEF4-CEAF-45F3-A55C-3EBC6555C8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Assignments!$B$5:$E$5</definedName>
    <definedName name="_xlnm.Print_Area" localSheetId="1">Assignments!$B$4:$Q$74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6" i="1"/>
  <c r="Q15" i="1"/>
  <c r="Q16" i="1"/>
  <c r="Q17" i="1"/>
  <c r="Q18" i="1"/>
  <c r="Q19" i="1"/>
  <c r="Q20" i="1"/>
  <c r="Q21" i="1"/>
  <c r="Q22" i="1"/>
  <c r="Q23" i="1"/>
  <c r="Q24" i="1"/>
  <c r="Q7" i="1"/>
  <c r="Q25" i="1"/>
  <c r="Q26" i="1"/>
  <c r="Q27" i="1"/>
  <c r="Q28" i="1"/>
  <c r="Q29" i="1"/>
  <c r="Q30" i="1"/>
  <c r="Q31" i="1"/>
  <c r="Q32" i="1"/>
  <c r="Q33" i="1"/>
  <c r="Q34" i="1"/>
  <c r="Q8" i="1"/>
  <c r="Q35" i="1"/>
  <c r="Q36" i="1"/>
  <c r="Q37" i="1"/>
  <c r="Q38" i="1"/>
  <c r="Q39" i="1"/>
  <c r="Q40" i="1"/>
  <c r="Q41" i="1"/>
  <c r="Q42" i="1"/>
  <c r="Q43" i="1"/>
  <c r="Q44" i="1"/>
  <c r="Q9" i="1"/>
  <c r="Q45" i="1"/>
  <c r="Q46" i="1"/>
  <c r="Q47" i="1"/>
  <c r="Q48" i="1"/>
  <c r="Q49" i="1"/>
  <c r="Q50" i="1"/>
  <c r="Q51" i="1"/>
  <c r="Q52" i="1"/>
  <c r="Q53" i="1"/>
  <c r="Q54" i="1"/>
  <c r="Q10" i="1"/>
  <c r="Q55" i="1"/>
  <c r="Q56" i="1"/>
  <c r="Q57" i="1"/>
  <c r="Q58" i="1"/>
  <c r="Q59" i="1"/>
  <c r="Q60" i="1"/>
  <c r="Q61" i="1"/>
  <c r="Q62" i="1"/>
  <c r="Q63" i="1"/>
  <c r="Q64" i="1"/>
  <c r="Q11" i="1"/>
  <c r="Q65" i="1"/>
  <c r="Q66" i="1"/>
  <c r="Q67" i="1"/>
  <c r="Q68" i="1"/>
  <c r="Q69" i="1"/>
  <c r="Q70" i="1"/>
  <c r="Q71" i="1"/>
  <c r="Q72" i="1"/>
  <c r="Q73" i="1"/>
  <c r="Q74" i="1"/>
  <c r="Q12" i="1"/>
  <c r="Q13" i="1"/>
  <c r="Q14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Q6" i="1"/>
  <c r="D76" i="1"/>
  <c r="I8" i="2" s="1"/>
  <c r="E76" i="1"/>
  <c r="I10" i="2" s="1"/>
  <c r="F76" i="1"/>
  <c r="I11" i="2" s="1"/>
  <c r="G76" i="1"/>
  <c r="I12" i="2" s="1"/>
  <c r="H76" i="1"/>
  <c r="I13" i="2" s="1"/>
  <c r="I76" i="1"/>
  <c r="I14" i="2" s="1"/>
  <c r="J76" i="1"/>
  <c r="I15" i="2" s="1"/>
  <c r="K76" i="1"/>
  <c r="I16" i="2" s="1"/>
  <c r="L76" i="1"/>
  <c r="I17" i="2" s="1"/>
  <c r="N76" i="1"/>
  <c r="I19" i="2" s="1"/>
  <c r="O76" i="1"/>
  <c r="I20" i="2" s="1"/>
  <c r="P76" i="1"/>
  <c r="I21" i="2" s="1"/>
  <c r="H11" i="2" l="1"/>
  <c r="M76" i="1"/>
  <c r="I18" i="2" s="1"/>
  <c r="H18" i="2" s="1"/>
  <c r="H12" i="2"/>
  <c r="Q76" i="1"/>
  <c r="I22" i="2" s="1"/>
  <c r="H22" i="2" s="1"/>
  <c r="H15" i="2"/>
  <c r="H13" i="2"/>
  <c r="H16" i="2"/>
  <c r="H21" i="2"/>
  <c r="H19" i="2"/>
  <c r="H8" i="2"/>
  <c r="H14" i="2"/>
  <c r="H17" i="2"/>
  <c r="H10" i="2"/>
  <c r="H20" i="2"/>
  <c r="O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I2" i="1" l="1"/>
  <c r="L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P2" i="1"/>
  <c r="E9" i="2"/>
  <c r="F9" i="2"/>
  <c r="K7" i="2"/>
  <c r="J7" i="2"/>
  <c r="M9" i="2" l="1"/>
  <c r="M2" i="1"/>
  <c r="L9" i="2"/>
  <c r="J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C2" i="1"/>
  <c r="J18" i="2"/>
  <c r="F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G2" i="1"/>
  <c r="K9" i="2"/>
  <c r="J9" i="2"/>
  <c r="D2" i="1"/>
</calcChain>
</file>

<file path=xl/sharedStrings.xml><?xml version="1.0" encoding="utf-8"?>
<sst xmlns="http://schemas.openxmlformats.org/spreadsheetml/2006/main" count="129" uniqueCount="79">
  <si>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</si>
  <si>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</si>
  <si>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</si>
  <si>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</si>
  <si>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</si>
  <si>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</si>
  <si>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</si>
  <si>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</si>
  <si>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</si>
  <si>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</si>
  <si>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</si>
  <si>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</si>
  <si>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</si>
  <si>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</si>
  <si>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</si>
  <si>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</si>
  <si>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</si>
  <si>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</si>
  <si>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</si>
  <si>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</si>
  <si>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</si>
  <si>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</si>
  <si>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</si>
  <si>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</si>
  <si>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</si>
  <si>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</si>
  <si>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</si>
  <si>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</si>
  <si>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</si>
  <si>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</si>
  <si>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</si>
  <si>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</si>
  <si>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</si>
  <si>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</si>
  <si>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</si>
  <si>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</si>
  <si>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</si>
  <si>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</si>
  <si>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</si>
  <si>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</si>
  <si>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</si>
  <si>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</si>
  <si>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</si>
  <si>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</si>
  <si>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</si>
  <si>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</si>
  <si>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City or</t>
  </si>
  <si>
    <t>Place</t>
  </si>
  <si>
    <t>Snelling</t>
  </si>
  <si>
    <t>Merced</t>
  </si>
  <si>
    <t>Franklin</t>
  </si>
  <si>
    <t>Atwater</t>
  </si>
  <si>
    <t>Winston</t>
  </si>
  <si>
    <t>Cressey</t>
  </si>
  <si>
    <t>Livingston</t>
  </si>
  <si>
    <t>Stevinson</t>
  </si>
  <si>
    <t>Ballico</t>
  </si>
  <si>
    <t>McSwain</t>
  </si>
  <si>
    <t>Delhi</t>
  </si>
  <si>
    <t>Planada</t>
  </si>
  <si>
    <t>Bear Creek|Tuttle</t>
  </si>
  <si>
    <t>Hilmar-Iwrin</t>
  </si>
  <si>
    <t>Le Grand</t>
  </si>
  <si>
    <t>El Nido</t>
  </si>
  <si>
    <t>Gustine</t>
  </si>
  <si>
    <t>Santa Nella</t>
  </si>
  <si>
    <t>Volta</t>
  </si>
  <si>
    <t>Los Banos</t>
  </si>
  <si>
    <t>South Dos Palos</t>
  </si>
  <si>
    <t>Dos Palos</t>
  </si>
  <si>
    <t>Merced County 2021 Public Participation Kit</t>
  </si>
  <si>
    <t>When complete, please email this file to Redistricting@countyofmerced.com</t>
  </si>
  <si>
    <t>Population</t>
  </si>
  <si>
    <t>Asian</t>
  </si>
  <si>
    <t>District</t>
  </si>
  <si>
    <t>(1-5)</t>
  </si>
  <si>
    <t>Citizen
Voting Age Population</t>
  </si>
  <si>
    <t>2020
Total Pop.</t>
  </si>
  <si>
    <t>Enter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</si>
</sst>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41" xfId="0" applyFont="1" applyBorder="1"/>
    <xf numFmtId="3" fontId="5" fillId="0" borderId="31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7" sqref="B17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5</v>
      </c>
    </row>
    <row r="6" spans="1:8" x14ac:dyDescent="0.3">
      <c r="A6" s="2" t="s">
        <v>6</v>
      </c>
    </row>
    <row r="7" spans="1:8" x14ac:dyDescent="0.3">
      <c r="A7" s="2" t="s">
        <v>43</v>
      </c>
    </row>
    <row r="8" spans="1:8" x14ac:dyDescent="0.3">
      <c r="B8" s="2" t="s">
        <v>42</v>
      </c>
    </row>
    <row r="9" spans="1:8" x14ac:dyDescent="0.3">
      <c r="B9" s="2" t="s">
        <v>7</v>
      </c>
    </row>
    <row r="11" spans="1:8" x14ac:dyDescent="0.3">
      <c r="A11" s="1" t="s">
        <v>8</v>
      </c>
      <c r="B11" s="2" t="s">
        <v>9</v>
      </c>
    </row>
    <row r="12" spans="1:8" x14ac:dyDescent="0.3">
      <c r="B12" s="2" t="s">
        <v>10</v>
      </c>
      <c r="G12" s="3" t="s">
        <v>11</v>
      </c>
      <c r="H12" s="2" t="s">
        <v>12</v>
      </c>
    </row>
    <row r="14" spans="1:8" x14ac:dyDescent="0.3">
      <c r="A14" s="1" t="s">
        <v>13</v>
      </c>
    </row>
    <row r="15" spans="1:8" x14ac:dyDescent="0.3">
      <c r="B15" s="2" t="s">
        <v>71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5.6640625" style="36" bestFit="1" customWidth="1"/>
    <col min="4" max="4" width="12.44140625" style="36" bestFit="1" customWidth="1"/>
    <col min="5" max="5" width="7.88671875" style="36" bestFit="1" customWidth="1"/>
    <col min="6" max="6" width="6.5546875" style="36" bestFit="1" customWidth="1"/>
    <col min="7" max="7" width="7.109375" style="36" bestFit="1" customWidth="1"/>
    <col min="8" max="8" width="6.5546875" style="36" bestFit="1" customWidth="1"/>
    <col min="9" max="9" width="6.33203125" style="42" customWidth="1"/>
    <col min="10" max="10" width="7.109375" style="36" bestFit="1" customWidth="1"/>
    <col min="11" max="12" width="6.33203125" style="36" customWidth="1"/>
    <col min="13" max="13" width="7.109375" style="36" bestFit="1" customWidth="1"/>
    <col min="14" max="15" width="6.33203125" style="36" customWidth="1"/>
    <col min="16" max="16" width="7.109375" style="36" bestFit="1" customWidth="1"/>
    <col min="17" max="17" width="6.33203125" style="36" customWidth="1"/>
    <col min="18" max="18" width="6.88671875" style="5"/>
    <col min="19" max="19" width="3.44140625" style="5" bestFit="1" customWidth="1"/>
    <col min="20" max="21" width="6.5546875" style="5" customWidth="1"/>
    <col min="22" max="22" width="3.5546875" style="5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16384" width="6.88671875" style="5"/>
  </cols>
  <sheetData>
    <row r="1" spans="1:18" ht="12.6" customHeight="1" thickBot="1" x14ac:dyDescent="0.3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"/>
    </row>
    <row r="2" spans="1:18" ht="12.6" thickBot="1" x14ac:dyDescent="0.3">
      <c r="B2" s="39" t="s">
        <v>31</v>
      </c>
      <c r="C2" s="37">
        <f>Results!$C$8</f>
        <v>0</v>
      </c>
      <c r="D2" s="37">
        <f>Results!$C$9</f>
        <v>-56219.6</v>
      </c>
      <c r="E2" s="39" t="s">
        <v>30</v>
      </c>
      <c r="F2" s="37">
        <f>Results!$D$8</f>
        <v>0</v>
      </c>
      <c r="G2" s="37">
        <f>Results!$D$9</f>
        <v>-56219.6</v>
      </c>
      <c r="H2" s="39" t="s">
        <v>32</v>
      </c>
      <c r="I2" s="37">
        <f>Results!$E$8</f>
        <v>0</v>
      </c>
      <c r="J2" s="37">
        <f>Results!$E$9</f>
        <v>-56219.6</v>
      </c>
      <c r="K2" s="39" t="s">
        <v>33</v>
      </c>
      <c r="L2" s="37">
        <f>Results!$F$8</f>
        <v>0</v>
      </c>
      <c r="M2" s="38">
        <f>Results!$F$9</f>
        <v>-56219.6</v>
      </c>
      <c r="N2" s="39" t="s">
        <v>40</v>
      </c>
      <c r="O2" s="37">
        <f>Results!$G$8</f>
        <v>0</v>
      </c>
      <c r="P2" s="38">
        <f>Results!$G$9</f>
        <v>-56219.6</v>
      </c>
      <c r="Q2" s="5"/>
    </row>
    <row r="3" spans="1:18" x14ac:dyDescent="0.25">
      <c r="I3" s="36"/>
    </row>
    <row r="4" spans="1:18" ht="13.5" customHeight="1" x14ac:dyDescent="0.25">
      <c r="A4" s="51" t="s">
        <v>74</v>
      </c>
      <c r="B4" s="62" t="s">
        <v>36</v>
      </c>
      <c r="C4" s="62" t="s">
        <v>46</v>
      </c>
      <c r="D4" s="62" t="s">
        <v>2</v>
      </c>
      <c r="E4" s="75" t="s">
        <v>17</v>
      </c>
      <c r="F4" s="76"/>
      <c r="G4" s="76"/>
      <c r="H4" s="76"/>
      <c r="I4" s="76"/>
      <c r="J4" s="75" t="s">
        <v>44</v>
      </c>
      <c r="K4" s="76"/>
      <c r="L4" s="76"/>
      <c r="M4" s="77"/>
      <c r="N4" s="75" t="s">
        <v>45</v>
      </c>
      <c r="O4" s="76"/>
      <c r="P4" s="76"/>
      <c r="Q4" s="76"/>
      <c r="R4" s="73"/>
    </row>
    <row r="5" spans="1:18" s="4" customFormat="1" ht="24" x14ac:dyDescent="0.25">
      <c r="A5" s="74" t="s">
        <v>75</v>
      </c>
      <c r="B5" s="59" t="s">
        <v>37</v>
      </c>
      <c r="C5" s="59" t="s">
        <v>47</v>
      </c>
      <c r="D5" s="59" t="s">
        <v>72</v>
      </c>
      <c r="E5" s="64" t="s">
        <v>2</v>
      </c>
      <c r="F5" s="60" t="s">
        <v>18</v>
      </c>
      <c r="G5" s="60" t="s">
        <v>19</v>
      </c>
      <c r="H5" s="60" t="s">
        <v>39</v>
      </c>
      <c r="I5" s="63" t="s">
        <v>20</v>
      </c>
      <c r="J5" s="60" t="s">
        <v>2</v>
      </c>
      <c r="K5" s="60" t="s">
        <v>29</v>
      </c>
      <c r="L5" s="61" t="s">
        <v>73</v>
      </c>
      <c r="M5" s="61" t="s">
        <v>41</v>
      </c>
      <c r="N5" s="58" t="s">
        <v>2</v>
      </c>
      <c r="O5" s="61" t="s">
        <v>29</v>
      </c>
      <c r="P5" s="61" t="s">
        <v>73</v>
      </c>
      <c r="Q5" s="65" t="s">
        <v>41</v>
      </c>
    </row>
    <row r="6" spans="1:18" x14ac:dyDescent="0.25">
      <c r="A6" s="52"/>
      <c r="B6" s="40">
        <v>1</v>
      </c>
      <c r="C6" s="40" t="s">
        <v>48</v>
      </c>
      <c r="D6" s="55">
        <v>948</v>
      </c>
      <c r="E6" s="55">
        <v>517.99999800000001</v>
      </c>
      <c r="F6" s="40">
        <v>70.000001999999995</v>
      </c>
      <c r="G6" s="40">
        <v>425</v>
      </c>
      <c r="H6" s="40">
        <v>0</v>
      </c>
      <c r="I6" s="56">
        <v>8</v>
      </c>
      <c r="J6" s="40">
        <v>464</v>
      </c>
      <c r="K6" s="40">
        <v>105</v>
      </c>
      <c r="L6" s="41">
        <v>2</v>
      </c>
      <c r="M6" s="53">
        <f t="shared" ref="M6:M69" si="0">J6-K6-L6</f>
        <v>357</v>
      </c>
      <c r="N6" s="57">
        <v>408</v>
      </c>
      <c r="O6" s="41">
        <v>79</v>
      </c>
      <c r="P6" s="41">
        <v>2</v>
      </c>
      <c r="Q6" s="53">
        <f t="shared" ref="Q6:Q37" si="1">N6-O6-P6</f>
        <v>327</v>
      </c>
    </row>
    <row r="7" spans="1:18" x14ac:dyDescent="0.25">
      <c r="A7" s="54"/>
      <c r="B7" s="40">
        <v>2</v>
      </c>
      <c r="C7" s="40" t="s">
        <v>56</v>
      </c>
      <c r="D7" s="55">
        <v>1890</v>
      </c>
      <c r="E7" s="55">
        <v>1281.341224</v>
      </c>
      <c r="F7" s="40">
        <v>338.34406300000001</v>
      </c>
      <c r="G7" s="40">
        <v>834.05182500000001</v>
      </c>
      <c r="H7" s="40">
        <v>0</v>
      </c>
      <c r="I7" s="56">
        <v>68.688868999999997</v>
      </c>
      <c r="J7" s="40">
        <v>907</v>
      </c>
      <c r="K7" s="40">
        <v>283</v>
      </c>
      <c r="L7" s="41">
        <v>50</v>
      </c>
      <c r="M7" s="53">
        <f t="shared" si="0"/>
        <v>574</v>
      </c>
      <c r="N7" s="57">
        <v>763</v>
      </c>
      <c r="O7" s="41">
        <v>195</v>
      </c>
      <c r="P7" s="41">
        <v>49</v>
      </c>
      <c r="Q7" s="53">
        <f t="shared" si="1"/>
        <v>519</v>
      </c>
    </row>
    <row r="8" spans="1:18" x14ac:dyDescent="0.25">
      <c r="A8" s="54"/>
      <c r="B8" s="40">
        <v>3</v>
      </c>
      <c r="C8" s="40" t="s">
        <v>58</v>
      </c>
      <c r="D8" s="55">
        <v>10694</v>
      </c>
      <c r="E8" s="55">
        <v>5802.2440729999998</v>
      </c>
      <c r="F8" s="40">
        <v>3740.2197639999999</v>
      </c>
      <c r="G8" s="40">
        <v>1521.9693090000001</v>
      </c>
      <c r="H8" s="40">
        <v>0</v>
      </c>
      <c r="I8" s="56">
        <v>350.31132400000001</v>
      </c>
      <c r="J8" s="40">
        <v>4132</v>
      </c>
      <c r="K8" s="40">
        <v>2998</v>
      </c>
      <c r="L8" s="41">
        <v>160</v>
      </c>
      <c r="M8" s="53">
        <f t="shared" si="0"/>
        <v>974</v>
      </c>
      <c r="N8" s="57">
        <v>3112</v>
      </c>
      <c r="O8" s="41">
        <v>2196</v>
      </c>
      <c r="P8" s="41">
        <v>125</v>
      </c>
      <c r="Q8" s="53">
        <f t="shared" si="1"/>
        <v>791</v>
      </c>
    </row>
    <row r="9" spans="1:18" x14ac:dyDescent="0.25">
      <c r="A9" s="54"/>
      <c r="B9" s="40">
        <v>4</v>
      </c>
      <c r="C9" s="40" t="s">
        <v>61</v>
      </c>
      <c r="D9" s="55">
        <v>9714</v>
      </c>
      <c r="E9" s="55">
        <v>6128.4293349999998</v>
      </c>
      <c r="F9" s="40">
        <v>1231.440769</v>
      </c>
      <c r="G9" s="40">
        <v>4698.9876489999997</v>
      </c>
      <c r="H9" s="40">
        <v>3.9999899999999999</v>
      </c>
      <c r="I9" s="56">
        <v>70.000900999999999</v>
      </c>
      <c r="J9" s="40">
        <v>4777</v>
      </c>
      <c r="K9" s="40">
        <v>1134</v>
      </c>
      <c r="L9" s="41">
        <v>166</v>
      </c>
      <c r="M9" s="53">
        <f t="shared" si="0"/>
        <v>3477</v>
      </c>
      <c r="N9" s="57">
        <v>4024</v>
      </c>
      <c r="O9" s="41">
        <v>857</v>
      </c>
      <c r="P9" s="41">
        <v>145</v>
      </c>
      <c r="Q9" s="53">
        <f t="shared" si="1"/>
        <v>3022</v>
      </c>
    </row>
    <row r="10" spans="1:18" x14ac:dyDescent="0.25">
      <c r="A10" s="52"/>
      <c r="B10" s="40">
        <v>5</v>
      </c>
      <c r="C10" s="40"/>
      <c r="D10" s="55">
        <v>38</v>
      </c>
      <c r="E10" s="55">
        <v>8.4555170000000004</v>
      </c>
      <c r="F10" s="40">
        <v>4.2179549999999999</v>
      </c>
      <c r="G10" s="40">
        <v>2.550942</v>
      </c>
      <c r="H10" s="40">
        <v>0</v>
      </c>
      <c r="I10" s="56">
        <v>1.6866190000000001</v>
      </c>
      <c r="J10" s="40">
        <v>17</v>
      </c>
      <c r="K10" s="40">
        <v>0</v>
      </c>
      <c r="L10" s="41">
        <v>4</v>
      </c>
      <c r="M10" s="53">
        <f t="shared" si="0"/>
        <v>13</v>
      </c>
      <c r="N10" s="57">
        <v>15</v>
      </c>
      <c r="O10" s="41">
        <v>0</v>
      </c>
      <c r="P10" s="41">
        <v>3</v>
      </c>
      <c r="Q10" s="53">
        <f t="shared" si="1"/>
        <v>12</v>
      </c>
    </row>
    <row r="11" spans="1:18" x14ac:dyDescent="0.25">
      <c r="A11" s="54"/>
      <c r="B11" s="40">
        <v>6</v>
      </c>
      <c r="C11" s="40"/>
      <c r="D11" s="55">
        <v>2929</v>
      </c>
      <c r="E11" s="55">
        <v>2569.0501909999998</v>
      </c>
      <c r="F11" s="40">
        <v>1209.278646</v>
      </c>
      <c r="G11" s="40">
        <v>817.87429999999995</v>
      </c>
      <c r="H11" s="40">
        <v>107.506361</v>
      </c>
      <c r="I11" s="56">
        <v>418.15396700000002</v>
      </c>
      <c r="J11" s="40">
        <v>581</v>
      </c>
      <c r="K11" s="40">
        <v>161</v>
      </c>
      <c r="L11" s="41">
        <v>21</v>
      </c>
      <c r="M11" s="53">
        <f t="shared" si="0"/>
        <v>399</v>
      </c>
      <c r="N11" s="57">
        <v>497</v>
      </c>
      <c r="O11" s="41">
        <v>125</v>
      </c>
      <c r="P11" s="41">
        <v>16</v>
      </c>
      <c r="Q11" s="53">
        <f t="shared" si="1"/>
        <v>356</v>
      </c>
    </row>
    <row r="12" spans="1:18" x14ac:dyDescent="0.25">
      <c r="A12" s="54"/>
      <c r="B12" s="40">
        <v>7</v>
      </c>
      <c r="C12" s="40"/>
      <c r="D12" s="55">
        <v>1468</v>
      </c>
      <c r="E12" s="55">
        <v>1118.649341</v>
      </c>
      <c r="F12" s="40">
        <v>199.30364599999999</v>
      </c>
      <c r="G12" s="40">
        <v>740.30281000000002</v>
      </c>
      <c r="H12" s="40">
        <v>25.000001000000001</v>
      </c>
      <c r="I12" s="56">
        <v>146.35498000000001</v>
      </c>
      <c r="J12" s="40">
        <v>916</v>
      </c>
      <c r="K12" s="40">
        <v>179</v>
      </c>
      <c r="L12" s="41">
        <v>25</v>
      </c>
      <c r="M12" s="53">
        <f t="shared" si="0"/>
        <v>712</v>
      </c>
      <c r="N12" s="57">
        <v>784</v>
      </c>
      <c r="O12" s="41">
        <v>134</v>
      </c>
      <c r="P12" s="41">
        <v>21</v>
      </c>
      <c r="Q12" s="53">
        <f t="shared" si="1"/>
        <v>629</v>
      </c>
    </row>
    <row r="13" spans="1:18" x14ac:dyDescent="0.25">
      <c r="A13" s="54"/>
      <c r="B13" s="40">
        <v>8</v>
      </c>
      <c r="C13" s="40" t="s">
        <v>49</v>
      </c>
      <c r="D13" s="55">
        <v>26</v>
      </c>
      <c r="E13" s="55">
        <v>18.998833000000001</v>
      </c>
      <c r="F13" s="40">
        <v>5.1567369999999997</v>
      </c>
      <c r="G13" s="40">
        <v>10.981134000000001</v>
      </c>
      <c r="H13" s="40">
        <v>0</v>
      </c>
      <c r="I13" s="56">
        <v>2.272726</v>
      </c>
      <c r="J13" s="40">
        <v>6</v>
      </c>
      <c r="K13" s="40">
        <v>4</v>
      </c>
      <c r="L13" s="41">
        <v>0</v>
      </c>
      <c r="M13" s="53">
        <f t="shared" si="0"/>
        <v>2</v>
      </c>
      <c r="N13" s="57">
        <v>4</v>
      </c>
      <c r="O13" s="41">
        <v>2</v>
      </c>
      <c r="P13" s="41">
        <v>0</v>
      </c>
      <c r="Q13" s="53">
        <f t="shared" si="1"/>
        <v>2</v>
      </c>
    </row>
    <row r="14" spans="1:18" x14ac:dyDescent="0.25">
      <c r="A14" s="52"/>
      <c r="B14" s="40">
        <v>9</v>
      </c>
      <c r="C14" s="40" t="s">
        <v>49</v>
      </c>
      <c r="D14" s="55">
        <v>2500</v>
      </c>
      <c r="E14" s="55">
        <v>1820.824652</v>
      </c>
      <c r="F14" s="40">
        <v>621.92630899999995</v>
      </c>
      <c r="G14" s="40">
        <v>845.95237899999995</v>
      </c>
      <c r="H14" s="40">
        <v>22.493639000000002</v>
      </c>
      <c r="I14" s="56">
        <v>302.68933199999998</v>
      </c>
      <c r="J14" s="40">
        <v>1536</v>
      </c>
      <c r="K14" s="40">
        <v>439</v>
      </c>
      <c r="L14" s="41">
        <v>69</v>
      </c>
      <c r="M14" s="53">
        <f t="shared" si="0"/>
        <v>1028</v>
      </c>
      <c r="N14" s="57">
        <v>1327</v>
      </c>
      <c r="O14" s="41">
        <v>354</v>
      </c>
      <c r="P14" s="41">
        <v>57</v>
      </c>
      <c r="Q14" s="53">
        <f t="shared" si="1"/>
        <v>916</v>
      </c>
    </row>
    <row r="15" spans="1:18" x14ac:dyDescent="0.25">
      <c r="A15" s="54"/>
      <c r="B15" s="40">
        <v>10</v>
      </c>
      <c r="C15" s="40" t="s">
        <v>49</v>
      </c>
      <c r="D15" s="55">
        <v>6126</v>
      </c>
      <c r="E15" s="55">
        <v>3210.3604770000002</v>
      </c>
      <c r="F15" s="40">
        <v>1510.380521</v>
      </c>
      <c r="G15" s="40">
        <v>933.17937199999994</v>
      </c>
      <c r="H15" s="40">
        <v>169.03608</v>
      </c>
      <c r="I15" s="56">
        <v>575.76452900000004</v>
      </c>
      <c r="J15" s="40">
        <v>3266</v>
      </c>
      <c r="K15" s="40">
        <v>1254</v>
      </c>
      <c r="L15" s="41">
        <v>220</v>
      </c>
      <c r="M15" s="53">
        <f t="shared" si="0"/>
        <v>1792</v>
      </c>
      <c r="N15" s="57">
        <v>2634</v>
      </c>
      <c r="O15" s="41">
        <v>955</v>
      </c>
      <c r="P15" s="41">
        <v>172</v>
      </c>
      <c r="Q15" s="53">
        <f t="shared" si="1"/>
        <v>1507</v>
      </c>
    </row>
    <row r="16" spans="1:18" x14ac:dyDescent="0.25">
      <c r="A16" s="54"/>
      <c r="B16" s="40">
        <v>11</v>
      </c>
      <c r="C16" s="40" t="s">
        <v>49</v>
      </c>
      <c r="D16" s="55">
        <v>4373</v>
      </c>
      <c r="E16" s="55">
        <v>2269.4965689999999</v>
      </c>
      <c r="F16" s="40">
        <v>1083.1938689999999</v>
      </c>
      <c r="G16" s="40">
        <v>478.87198999999998</v>
      </c>
      <c r="H16" s="40">
        <v>218.97104899999999</v>
      </c>
      <c r="I16" s="56">
        <v>475.283209</v>
      </c>
      <c r="J16" s="40">
        <v>1997</v>
      </c>
      <c r="K16" s="40">
        <v>821</v>
      </c>
      <c r="L16" s="41">
        <v>165</v>
      </c>
      <c r="M16" s="53">
        <f t="shared" si="0"/>
        <v>1011</v>
      </c>
      <c r="N16" s="57">
        <v>1448</v>
      </c>
      <c r="O16" s="41">
        <v>582</v>
      </c>
      <c r="P16" s="41">
        <v>111</v>
      </c>
      <c r="Q16" s="53">
        <f t="shared" si="1"/>
        <v>755</v>
      </c>
    </row>
    <row r="17" spans="1:17" x14ac:dyDescent="0.25">
      <c r="A17" s="54"/>
      <c r="B17" s="40">
        <v>12</v>
      </c>
      <c r="C17" s="40" t="s">
        <v>50</v>
      </c>
      <c r="D17" s="55">
        <v>8601</v>
      </c>
      <c r="E17" s="55">
        <v>5270.2360790000002</v>
      </c>
      <c r="F17" s="40">
        <v>2181.0081570000002</v>
      </c>
      <c r="G17" s="40">
        <v>2241.0539399999998</v>
      </c>
      <c r="H17" s="40">
        <v>82.895885000000007</v>
      </c>
      <c r="I17" s="56">
        <v>695.46376899999996</v>
      </c>
      <c r="J17" s="40">
        <v>3613</v>
      </c>
      <c r="K17" s="40">
        <v>1771</v>
      </c>
      <c r="L17" s="41">
        <v>137</v>
      </c>
      <c r="M17" s="53">
        <f t="shared" si="0"/>
        <v>1705</v>
      </c>
      <c r="N17" s="57">
        <v>2603</v>
      </c>
      <c r="O17" s="41">
        <v>1179</v>
      </c>
      <c r="P17" s="41">
        <v>83</v>
      </c>
      <c r="Q17" s="53">
        <f t="shared" si="1"/>
        <v>1341</v>
      </c>
    </row>
    <row r="18" spans="1:17" x14ac:dyDescent="0.25">
      <c r="A18" s="52"/>
      <c r="B18" s="40">
        <v>13</v>
      </c>
      <c r="C18" s="40"/>
      <c r="D18" s="55">
        <v>462</v>
      </c>
      <c r="E18" s="55">
        <v>230.058244</v>
      </c>
      <c r="F18" s="40">
        <v>104.064567</v>
      </c>
      <c r="G18" s="40">
        <v>105.77321499999999</v>
      </c>
      <c r="H18" s="40">
        <v>4.0441180000000001</v>
      </c>
      <c r="I18" s="56">
        <v>12.840491</v>
      </c>
      <c r="J18" s="40">
        <v>136</v>
      </c>
      <c r="K18" s="40">
        <v>65</v>
      </c>
      <c r="L18" s="41">
        <v>8</v>
      </c>
      <c r="M18" s="53">
        <f t="shared" si="0"/>
        <v>63</v>
      </c>
      <c r="N18" s="57">
        <v>101</v>
      </c>
      <c r="O18" s="41">
        <v>50</v>
      </c>
      <c r="P18" s="41">
        <v>4</v>
      </c>
      <c r="Q18" s="53">
        <f t="shared" si="1"/>
        <v>47</v>
      </c>
    </row>
    <row r="19" spans="1:17" x14ac:dyDescent="0.25">
      <c r="A19" s="54"/>
      <c r="B19" s="40">
        <v>14</v>
      </c>
      <c r="C19" s="40" t="s">
        <v>51</v>
      </c>
      <c r="D19" s="55">
        <v>16669</v>
      </c>
      <c r="E19" s="55">
        <v>8716.0035009999992</v>
      </c>
      <c r="F19" s="40">
        <v>3884.2062390000001</v>
      </c>
      <c r="G19" s="40">
        <v>3619.6545850000002</v>
      </c>
      <c r="H19" s="40">
        <v>452.34726799999999</v>
      </c>
      <c r="I19" s="56">
        <v>639.502205</v>
      </c>
      <c r="J19" s="40">
        <v>7545</v>
      </c>
      <c r="K19" s="40">
        <v>3339</v>
      </c>
      <c r="L19" s="41">
        <v>262</v>
      </c>
      <c r="M19" s="53">
        <f t="shared" si="0"/>
        <v>3944</v>
      </c>
      <c r="N19" s="57">
        <v>5773</v>
      </c>
      <c r="O19" s="41">
        <v>2320</v>
      </c>
      <c r="P19" s="41">
        <v>200</v>
      </c>
      <c r="Q19" s="53">
        <f t="shared" si="1"/>
        <v>3253</v>
      </c>
    </row>
    <row r="20" spans="1:17" x14ac:dyDescent="0.25">
      <c r="A20" s="54"/>
      <c r="B20" s="40">
        <v>15</v>
      </c>
      <c r="C20" s="40" t="s">
        <v>51</v>
      </c>
      <c r="D20" s="55">
        <v>15496</v>
      </c>
      <c r="E20" s="55">
        <v>8604.2137700000003</v>
      </c>
      <c r="F20" s="40">
        <v>3465.3176520000002</v>
      </c>
      <c r="G20" s="40">
        <v>4096.5527689999999</v>
      </c>
      <c r="H20" s="40">
        <v>526.73754799999995</v>
      </c>
      <c r="I20" s="56">
        <v>311.78591399999999</v>
      </c>
      <c r="J20" s="40">
        <v>6864</v>
      </c>
      <c r="K20" s="40">
        <v>3218</v>
      </c>
      <c r="L20" s="41">
        <v>86</v>
      </c>
      <c r="M20" s="53">
        <f t="shared" si="0"/>
        <v>3560</v>
      </c>
      <c r="N20" s="57">
        <v>5203</v>
      </c>
      <c r="O20" s="41">
        <v>2200</v>
      </c>
      <c r="P20" s="41">
        <v>73</v>
      </c>
      <c r="Q20" s="53">
        <f t="shared" si="1"/>
        <v>2930</v>
      </c>
    </row>
    <row r="21" spans="1:17" x14ac:dyDescent="0.25">
      <c r="A21" s="54"/>
      <c r="B21" s="40">
        <v>16</v>
      </c>
      <c r="C21" s="40" t="s">
        <v>52</v>
      </c>
      <c r="D21" s="55">
        <v>12216</v>
      </c>
      <c r="E21" s="55">
        <v>5096.2354210000003</v>
      </c>
      <c r="F21" s="40">
        <v>2776.3086709999998</v>
      </c>
      <c r="G21" s="40">
        <v>1761.672677</v>
      </c>
      <c r="H21" s="40">
        <v>56.885652</v>
      </c>
      <c r="I21" s="56">
        <v>477.18199800000002</v>
      </c>
      <c r="J21" s="40">
        <v>3886</v>
      </c>
      <c r="K21" s="40">
        <v>2574</v>
      </c>
      <c r="L21" s="41">
        <v>69</v>
      </c>
      <c r="M21" s="53">
        <f t="shared" si="0"/>
        <v>1243</v>
      </c>
      <c r="N21" s="57">
        <v>2603</v>
      </c>
      <c r="O21" s="41">
        <v>1590</v>
      </c>
      <c r="P21" s="41">
        <v>39</v>
      </c>
      <c r="Q21" s="53">
        <f t="shared" si="1"/>
        <v>974</v>
      </c>
    </row>
    <row r="22" spans="1:17" x14ac:dyDescent="0.25">
      <c r="A22" s="52"/>
      <c r="B22" s="40">
        <v>17</v>
      </c>
      <c r="C22" s="40" t="s">
        <v>53</v>
      </c>
      <c r="D22" s="55">
        <v>1551</v>
      </c>
      <c r="E22" s="55">
        <v>927.47435499999995</v>
      </c>
      <c r="F22" s="40">
        <v>298.49167399999999</v>
      </c>
      <c r="G22" s="40">
        <v>557.41695700000002</v>
      </c>
      <c r="H22" s="40">
        <v>10.445994000000001</v>
      </c>
      <c r="I22" s="56">
        <v>54.578465000000001</v>
      </c>
      <c r="J22" s="40">
        <v>659</v>
      </c>
      <c r="K22" s="40">
        <v>241</v>
      </c>
      <c r="L22" s="41">
        <v>33</v>
      </c>
      <c r="M22" s="53">
        <f t="shared" si="0"/>
        <v>385</v>
      </c>
      <c r="N22" s="57">
        <v>529</v>
      </c>
      <c r="O22" s="41">
        <v>179</v>
      </c>
      <c r="P22" s="41">
        <v>28</v>
      </c>
      <c r="Q22" s="53">
        <f t="shared" si="1"/>
        <v>322</v>
      </c>
    </row>
    <row r="23" spans="1:17" x14ac:dyDescent="0.25">
      <c r="A23" s="54"/>
      <c r="B23" s="40">
        <v>18</v>
      </c>
      <c r="C23" s="40" t="s">
        <v>54</v>
      </c>
      <c r="D23" s="55">
        <v>14425</v>
      </c>
      <c r="E23" s="55">
        <v>7192.6110769999996</v>
      </c>
      <c r="F23" s="40">
        <v>4474.3507179999997</v>
      </c>
      <c r="G23" s="40">
        <v>745.59264499999995</v>
      </c>
      <c r="H23" s="40">
        <v>15</v>
      </c>
      <c r="I23" s="56">
        <v>1880.167733</v>
      </c>
      <c r="J23" s="40">
        <v>5793</v>
      </c>
      <c r="K23" s="40">
        <v>3655</v>
      </c>
      <c r="L23" s="41">
        <v>1153</v>
      </c>
      <c r="M23" s="53">
        <f t="shared" si="0"/>
        <v>985</v>
      </c>
      <c r="N23" s="57">
        <v>4397</v>
      </c>
      <c r="O23" s="41">
        <v>2605</v>
      </c>
      <c r="P23" s="41">
        <v>979</v>
      </c>
      <c r="Q23" s="53">
        <f t="shared" si="1"/>
        <v>813</v>
      </c>
    </row>
    <row r="24" spans="1:17" x14ac:dyDescent="0.25">
      <c r="A24" s="54"/>
      <c r="B24" s="40">
        <v>19</v>
      </c>
      <c r="C24" s="40" t="s">
        <v>55</v>
      </c>
      <c r="D24" s="55">
        <v>2641</v>
      </c>
      <c r="E24" s="55">
        <v>1509.958306</v>
      </c>
      <c r="F24" s="40">
        <v>369.87381199999999</v>
      </c>
      <c r="G24" s="40">
        <v>1066.1622729999999</v>
      </c>
      <c r="H24" s="40">
        <v>30</v>
      </c>
      <c r="I24" s="56">
        <v>10.922207</v>
      </c>
      <c r="J24" s="40">
        <v>1030</v>
      </c>
      <c r="K24" s="40">
        <v>378</v>
      </c>
      <c r="L24" s="41">
        <v>43</v>
      </c>
      <c r="M24" s="53">
        <f t="shared" si="0"/>
        <v>609</v>
      </c>
      <c r="N24" s="57">
        <v>779</v>
      </c>
      <c r="O24" s="41">
        <v>228</v>
      </c>
      <c r="P24" s="41">
        <v>39</v>
      </c>
      <c r="Q24" s="53">
        <f t="shared" si="1"/>
        <v>512</v>
      </c>
    </row>
    <row r="25" spans="1:17" x14ac:dyDescent="0.25">
      <c r="A25" s="54"/>
      <c r="B25" s="40">
        <v>20</v>
      </c>
      <c r="C25" s="40"/>
      <c r="D25" s="55">
        <v>589</v>
      </c>
      <c r="E25" s="55">
        <v>363.890692</v>
      </c>
      <c r="F25" s="40">
        <v>85.832710000000006</v>
      </c>
      <c r="G25" s="40">
        <v>235.39013800000001</v>
      </c>
      <c r="H25" s="40">
        <v>0</v>
      </c>
      <c r="I25" s="56">
        <v>42.667839999999998</v>
      </c>
      <c r="J25" s="40">
        <v>186</v>
      </c>
      <c r="K25" s="40">
        <v>85</v>
      </c>
      <c r="L25" s="41">
        <v>21</v>
      </c>
      <c r="M25" s="53">
        <f t="shared" si="0"/>
        <v>80</v>
      </c>
      <c r="N25" s="57">
        <v>134</v>
      </c>
      <c r="O25" s="41">
        <v>63</v>
      </c>
      <c r="P25" s="41">
        <v>11</v>
      </c>
      <c r="Q25" s="53">
        <f t="shared" si="1"/>
        <v>60</v>
      </c>
    </row>
    <row r="26" spans="1:17" x14ac:dyDescent="0.25">
      <c r="A26" s="52"/>
      <c r="B26" s="40">
        <v>21</v>
      </c>
      <c r="C26" s="40"/>
      <c r="D26" s="55">
        <v>2928</v>
      </c>
      <c r="E26" s="55">
        <v>1934.9480619999999</v>
      </c>
      <c r="F26" s="40">
        <v>704.73043600000005</v>
      </c>
      <c r="G26" s="40">
        <v>1072.9984669999999</v>
      </c>
      <c r="H26" s="40">
        <v>3.6213790000000001</v>
      </c>
      <c r="I26" s="56">
        <v>130.74185900000001</v>
      </c>
      <c r="J26" s="40">
        <v>1355</v>
      </c>
      <c r="K26" s="40">
        <v>560</v>
      </c>
      <c r="L26" s="41">
        <v>54</v>
      </c>
      <c r="M26" s="53">
        <f t="shared" si="0"/>
        <v>741</v>
      </c>
      <c r="N26" s="57">
        <v>1089</v>
      </c>
      <c r="O26" s="41">
        <v>389</v>
      </c>
      <c r="P26" s="41">
        <v>42</v>
      </c>
      <c r="Q26" s="53">
        <f t="shared" si="1"/>
        <v>658</v>
      </c>
    </row>
    <row r="27" spans="1:17" x14ac:dyDescent="0.25">
      <c r="A27" s="54"/>
      <c r="B27" s="40">
        <v>22</v>
      </c>
      <c r="C27" s="40" t="s">
        <v>57</v>
      </c>
      <c r="D27" s="55">
        <v>4628</v>
      </c>
      <c r="E27" s="55">
        <v>3410.148862</v>
      </c>
      <c r="F27" s="40">
        <v>783.10546599999998</v>
      </c>
      <c r="G27" s="40">
        <v>2173.654352</v>
      </c>
      <c r="H27" s="40">
        <v>105.71562900000001</v>
      </c>
      <c r="I27" s="56">
        <v>278.05801200000002</v>
      </c>
      <c r="J27" s="40">
        <v>3081</v>
      </c>
      <c r="K27" s="40">
        <v>777</v>
      </c>
      <c r="L27" s="41">
        <v>121</v>
      </c>
      <c r="M27" s="53">
        <f t="shared" si="0"/>
        <v>2183</v>
      </c>
      <c r="N27" s="57">
        <v>2705</v>
      </c>
      <c r="O27" s="41">
        <v>629</v>
      </c>
      <c r="P27" s="41">
        <v>108</v>
      </c>
      <c r="Q27" s="53">
        <f t="shared" si="1"/>
        <v>1968</v>
      </c>
    </row>
    <row r="28" spans="1:17" x14ac:dyDescent="0.25">
      <c r="A28" s="54"/>
      <c r="B28" s="40">
        <v>23</v>
      </c>
      <c r="C28" s="40" t="s">
        <v>49</v>
      </c>
      <c r="D28" s="55">
        <v>5979</v>
      </c>
      <c r="E28" s="55">
        <v>3976.3858890000001</v>
      </c>
      <c r="F28" s="40">
        <v>1859.455841</v>
      </c>
      <c r="G28" s="40">
        <v>1176.7153780000001</v>
      </c>
      <c r="H28" s="40">
        <v>426.67045999999999</v>
      </c>
      <c r="I28" s="56">
        <v>458.54422499999998</v>
      </c>
      <c r="J28" s="40">
        <v>2625</v>
      </c>
      <c r="K28" s="40">
        <v>1158</v>
      </c>
      <c r="L28" s="41">
        <v>95</v>
      </c>
      <c r="M28" s="53">
        <f t="shared" si="0"/>
        <v>1372</v>
      </c>
      <c r="N28" s="57">
        <v>1909</v>
      </c>
      <c r="O28" s="41">
        <v>790</v>
      </c>
      <c r="P28" s="41">
        <v>61</v>
      </c>
      <c r="Q28" s="53">
        <f t="shared" si="1"/>
        <v>1058</v>
      </c>
    </row>
    <row r="29" spans="1:17" x14ac:dyDescent="0.25">
      <c r="A29" s="54"/>
      <c r="B29" s="40">
        <v>24</v>
      </c>
      <c r="C29" s="40" t="s">
        <v>49</v>
      </c>
      <c r="D29" s="55">
        <v>5081</v>
      </c>
      <c r="E29" s="55">
        <v>3924.0314680000001</v>
      </c>
      <c r="F29" s="40">
        <v>1210.0000990000001</v>
      </c>
      <c r="G29" s="40">
        <v>1448.8252990000001</v>
      </c>
      <c r="H29" s="40">
        <v>447.14295199999998</v>
      </c>
      <c r="I29" s="56">
        <v>765.06312800000001</v>
      </c>
      <c r="J29" s="40">
        <v>2489</v>
      </c>
      <c r="K29" s="40">
        <v>952</v>
      </c>
      <c r="L29" s="41">
        <v>66</v>
      </c>
      <c r="M29" s="53">
        <f t="shared" si="0"/>
        <v>1471</v>
      </c>
      <c r="N29" s="57">
        <v>1906</v>
      </c>
      <c r="O29" s="41">
        <v>689</v>
      </c>
      <c r="P29" s="41">
        <v>50</v>
      </c>
      <c r="Q29" s="53">
        <f t="shared" si="1"/>
        <v>1167</v>
      </c>
    </row>
    <row r="30" spans="1:17" x14ac:dyDescent="0.25">
      <c r="A30" s="52"/>
      <c r="B30" s="40">
        <v>25</v>
      </c>
      <c r="C30" s="40" t="s">
        <v>49</v>
      </c>
      <c r="D30" s="55">
        <v>6108</v>
      </c>
      <c r="E30" s="55">
        <v>4237.9997430000003</v>
      </c>
      <c r="F30" s="40">
        <v>1409.9996470000001</v>
      </c>
      <c r="G30" s="40">
        <v>2234.9999440000001</v>
      </c>
      <c r="H30" s="40">
        <v>169.000091</v>
      </c>
      <c r="I30" s="56">
        <v>385.00000399999999</v>
      </c>
      <c r="J30" s="40">
        <v>3486</v>
      </c>
      <c r="K30" s="40">
        <v>1186</v>
      </c>
      <c r="L30" s="41">
        <v>83</v>
      </c>
      <c r="M30" s="53">
        <f t="shared" si="0"/>
        <v>2217</v>
      </c>
      <c r="N30" s="57">
        <v>2815</v>
      </c>
      <c r="O30" s="41">
        <v>872</v>
      </c>
      <c r="P30" s="41">
        <v>67</v>
      </c>
      <c r="Q30" s="53">
        <f t="shared" si="1"/>
        <v>1876</v>
      </c>
    </row>
    <row r="31" spans="1:17" x14ac:dyDescent="0.25">
      <c r="A31" s="52"/>
      <c r="B31" s="40">
        <v>26</v>
      </c>
      <c r="C31" s="40" t="s">
        <v>49</v>
      </c>
      <c r="D31" s="55">
        <v>3221</v>
      </c>
      <c r="E31" s="55">
        <v>2148.4737519999999</v>
      </c>
      <c r="F31" s="40">
        <v>642.99255400000004</v>
      </c>
      <c r="G31" s="40">
        <v>1108.3575350000001</v>
      </c>
      <c r="H31" s="40">
        <v>144.99989600000001</v>
      </c>
      <c r="I31" s="56">
        <v>252.12375700000001</v>
      </c>
      <c r="J31" s="40">
        <v>2016</v>
      </c>
      <c r="K31" s="40">
        <v>634</v>
      </c>
      <c r="L31" s="41">
        <v>95</v>
      </c>
      <c r="M31" s="53">
        <f t="shared" si="0"/>
        <v>1287</v>
      </c>
      <c r="N31" s="57">
        <v>1716</v>
      </c>
      <c r="O31" s="41">
        <v>516</v>
      </c>
      <c r="P31" s="41">
        <v>76</v>
      </c>
      <c r="Q31" s="53">
        <f t="shared" si="1"/>
        <v>1124</v>
      </c>
    </row>
    <row r="32" spans="1:17" x14ac:dyDescent="0.25">
      <c r="A32" s="52"/>
      <c r="B32" s="40">
        <v>27</v>
      </c>
      <c r="C32" s="40" t="s">
        <v>49</v>
      </c>
      <c r="D32" s="55">
        <v>36</v>
      </c>
      <c r="E32" s="55">
        <v>21.744043000000001</v>
      </c>
      <c r="F32" s="40">
        <v>9.3035910000000008</v>
      </c>
      <c r="G32" s="40">
        <v>5.0970890000000004</v>
      </c>
      <c r="H32" s="40">
        <v>4.8175179999999997</v>
      </c>
      <c r="I32" s="56">
        <v>1.338346</v>
      </c>
      <c r="J32" s="40">
        <v>0</v>
      </c>
      <c r="K32" s="40">
        <v>0</v>
      </c>
      <c r="L32" s="41">
        <v>0</v>
      </c>
      <c r="M32" s="53">
        <f t="shared" si="0"/>
        <v>0</v>
      </c>
      <c r="N32" s="57">
        <v>0</v>
      </c>
      <c r="O32" s="41">
        <v>0</v>
      </c>
      <c r="P32" s="41">
        <v>0</v>
      </c>
      <c r="Q32" s="53">
        <f t="shared" si="1"/>
        <v>0</v>
      </c>
    </row>
    <row r="33" spans="1:17" x14ac:dyDescent="0.25">
      <c r="A33" s="52"/>
      <c r="B33" s="40">
        <v>28</v>
      </c>
      <c r="C33" s="40" t="s">
        <v>49</v>
      </c>
      <c r="D33" s="55">
        <v>2925</v>
      </c>
      <c r="E33" s="55">
        <v>2179.3063430000002</v>
      </c>
      <c r="F33" s="40">
        <v>1049.7660370000001</v>
      </c>
      <c r="G33" s="40">
        <v>703.88368500000001</v>
      </c>
      <c r="H33" s="40">
        <v>300.18247500000001</v>
      </c>
      <c r="I33" s="56">
        <v>87.661652000000004</v>
      </c>
      <c r="J33" s="40">
        <v>1277</v>
      </c>
      <c r="K33" s="40">
        <v>619</v>
      </c>
      <c r="L33" s="41">
        <v>34</v>
      </c>
      <c r="M33" s="53">
        <f t="shared" si="0"/>
        <v>624</v>
      </c>
      <c r="N33" s="57">
        <v>949</v>
      </c>
      <c r="O33" s="41">
        <v>432</v>
      </c>
      <c r="P33" s="41">
        <v>29</v>
      </c>
      <c r="Q33" s="53">
        <f t="shared" si="1"/>
        <v>488</v>
      </c>
    </row>
    <row r="34" spans="1:17" x14ac:dyDescent="0.25">
      <c r="A34" s="52"/>
      <c r="B34" s="40">
        <v>29</v>
      </c>
      <c r="C34" s="40" t="s">
        <v>49</v>
      </c>
      <c r="D34" s="55">
        <v>2559</v>
      </c>
      <c r="E34" s="55">
        <v>1669.000043</v>
      </c>
      <c r="F34" s="40">
        <v>705.00002500000005</v>
      </c>
      <c r="G34" s="40">
        <v>630.00000899999998</v>
      </c>
      <c r="H34" s="40">
        <v>115.000001</v>
      </c>
      <c r="I34" s="56">
        <v>180.00000199999999</v>
      </c>
      <c r="J34" s="40">
        <v>1298</v>
      </c>
      <c r="K34" s="40">
        <v>448</v>
      </c>
      <c r="L34" s="41">
        <v>31</v>
      </c>
      <c r="M34" s="53">
        <f t="shared" si="0"/>
        <v>819</v>
      </c>
      <c r="N34" s="57">
        <v>1050</v>
      </c>
      <c r="O34" s="41">
        <v>327</v>
      </c>
      <c r="P34" s="41">
        <v>24</v>
      </c>
      <c r="Q34" s="53">
        <f t="shared" si="1"/>
        <v>699</v>
      </c>
    </row>
    <row r="35" spans="1:17" x14ac:dyDescent="0.25">
      <c r="A35" s="52"/>
      <c r="B35" s="40">
        <v>30</v>
      </c>
      <c r="C35" s="40" t="s">
        <v>49</v>
      </c>
      <c r="D35" s="55">
        <v>3659</v>
      </c>
      <c r="E35" s="55">
        <v>2391.5758070000002</v>
      </c>
      <c r="F35" s="40">
        <v>1079.7575360000001</v>
      </c>
      <c r="G35" s="40">
        <v>991.07007999999996</v>
      </c>
      <c r="H35" s="40">
        <v>102.776118</v>
      </c>
      <c r="I35" s="56">
        <v>162.76374899999999</v>
      </c>
      <c r="J35" s="40">
        <v>1994</v>
      </c>
      <c r="K35" s="40">
        <v>778</v>
      </c>
      <c r="L35" s="41">
        <v>34</v>
      </c>
      <c r="M35" s="53">
        <f t="shared" si="0"/>
        <v>1182</v>
      </c>
      <c r="N35" s="57">
        <v>1561</v>
      </c>
      <c r="O35" s="41">
        <v>552</v>
      </c>
      <c r="P35" s="41">
        <v>21</v>
      </c>
      <c r="Q35" s="53">
        <f t="shared" si="1"/>
        <v>988</v>
      </c>
    </row>
    <row r="36" spans="1:17" x14ac:dyDescent="0.25">
      <c r="A36" s="52"/>
      <c r="B36" s="40">
        <v>31</v>
      </c>
      <c r="C36" s="40"/>
      <c r="D36" s="55">
        <v>2175</v>
      </c>
      <c r="E36" s="55">
        <v>1426.365317</v>
      </c>
      <c r="F36" s="40">
        <v>292.32446399999998</v>
      </c>
      <c r="G36" s="40">
        <v>964.56681900000001</v>
      </c>
      <c r="H36" s="40">
        <v>55.223984999999999</v>
      </c>
      <c r="I36" s="56">
        <v>79.458392000000003</v>
      </c>
      <c r="J36" s="40">
        <v>1385</v>
      </c>
      <c r="K36" s="40">
        <v>290</v>
      </c>
      <c r="L36" s="41">
        <v>51</v>
      </c>
      <c r="M36" s="53">
        <f t="shared" si="0"/>
        <v>1044</v>
      </c>
      <c r="N36" s="57">
        <v>1188</v>
      </c>
      <c r="O36" s="41">
        <v>221</v>
      </c>
      <c r="P36" s="41">
        <v>46</v>
      </c>
      <c r="Q36" s="53">
        <f t="shared" si="1"/>
        <v>921</v>
      </c>
    </row>
    <row r="37" spans="1:17" x14ac:dyDescent="0.25">
      <c r="A37" s="52"/>
      <c r="B37" s="40">
        <v>32</v>
      </c>
      <c r="C37" s="40" t="s">
        <v>49</v>
      </c>
      <c r="D37" s="55">
        <v>3229</v>
      </c>
      <c r="E37" s="55">
        <v>1864.5439449999999</v>
      </c>
      <c r="F37" s="40">
        <v>903.26553699999999</v>
      </c>
      <c r="G37" s="40">
        <v>807.73326699999996</v>
      </c>
      <c r="H37" s="40">
        <v>93.000001999999995</v>
      </c>
      <c r="I37" s="56">
        <v>51.656250999999997</v>
      </c>
      <c r="J37" s="40">
        <v>1379</v>
      </c>
      <c r="K37" s="40">
        <v>602</v>
      </c>
      <c r="L37" s="41">
        <v>17</v>
      </c>
      <c r="M37" s="53">
        <f t="shared" si="0"/>
        <v>760</v>
      </c>
      <c r="N37" s="57">
        <v>1011</v>
      </c>
      <c r="O37" s="41">
        <v>394</v>
      </c>
      <c r="P37" s="41">
        <v>10</v>
      </c>
      <c r="Q37" s="53">
        <f t="shared" si="1"/>
        <v>607</v>
      </c>
    </row>
    <row r="38" spans="1:17" x14ac:dyDescent="0.25">
      <c r="A38" s="52"/>
      <c r="B38" s="40">
        <v>33</v>
      </c>
      <c r="C38" s="40" t="s">
        <v>49</v>
      </c>
      <c r="D38" s="55">
        <v>2894</v>
      </c>
      <c r="E38" s="55">
        <v>1743.4998029999999</v>
      </c>
      <c r="F38" s="40">
        <v>868.21748300000002</v>
      </c>
      <c r="G38" s="40">
        <v>699.60375299999998</v>
      </c>
      <c r="H38" s="40">
        <v>73.749999000000003</v>
      </c>
      <c r="I38" s="56">
        <v>32.928572000000003</v>
      </c>
      <c r="J38" s="40">
        <v>1257</v>
      </c>
      <c r="K38" s="40">
        <v>505</v>
      </c>
      <c r="L38" s="41">
        <v>23</v>
      </c>
      <c r="M38" s="53">
        <f t="shared" si="0"/>
        <v>729</v>
      </c>
      <c r="N38" s="57">
        <v>870</v>
      </c>
      <c r="O38" s="41">
        <v>294</v>
      </c>
      <c r="P38" s="41">
        <v>14</v>
      </c>
      <c r="Q38" s="53">
        <f t="shared" ref="Q38:Q69" si="2">N38-O38-P38</f>
        <v>562</v>
      </c>
    </row>
    <row r="39" spans="1:17" x14ac:dyDescent="0.25">
      <c r="A39" s="52"/>
      <c r="B39" s="40">
        <v>34</v>
      </c>
      <c r="C39" s="40" t="s">
        <v>49</v>
      </c>
      <c r="D39" s="55">
        <v>3005</v>
      </c>
      <c r="E39" s="55">
        <v>2053.0005249999999</v>
      </c>
      <c r="F39" s="40">
        <v>795.00020600000005</v>
      </c>
      <c r="G39" s="40">
        <v>1055.000317</v>
      </c>
      <c r="H39" s="40">
        <v>34</v>
      </c>
      <c r="I39" s="56">
        <v>165.000001</v>
      </c>
      <c r="J39" s="40">
        <v>1404</v>
      </c>
      <c r="K39" s="40">
        <v>560</v>
      </c>
      <c r="L39" s="41">
        <v>22</v>
      </c>
      <c r="M39" s="53">
        <f t="shared" si="0"/>
        <v>822</v>
      </c>
      <c r="N39" s="57">
        <v>1057</v>
      </c>
      <c r="O39" s="41">
        <v>373</v>
      </c>
      <c r="P39" s="41">
        <v>14</v>
      </c>
      <c r="Q39" s="53">
        <f t="shared" si="2"/>
        <v>670</v>
      </c>
    </row>
    <row r="40" spans="1:17" x14ac:dyDescent="0.25">
      <c r="A40" s="52"/>
      <c r="B40" s="40">
        <v>35</v>
      </c>
      <c r="C40" s="40" t="s">
        <v>49</v>
      </c>
      <c r="D40" s="55">
        <v>4329</v>
      </c>
      <c r="E40" s="55">
        <v>2426.2272480000001</v>
      </c>
      <c r="F40" s="40">
        <v>1124.3988890000001</v>
      </c>
      <c r="G40" s="40">
        <v>962.09260700000004</v>
      </c>
      <c r="H40" s="40">
        <v>284.74913400000003</v>
      </c>
      <c r="I40" s="56">
        <v>35.542166999999999</v>
      </c>
      <c r="J40" s="40">
        <v>2090</v>
      </c>
      <c r="K40" s="40">
        <v>926</v>
      </c>
      <c r="L40" s="41">
        <v>21</v>
      </c>
      <c r="M40" s="53">
        <f t="shared" si="0"/>
        <v>1143</v>
      </c>
      <c r="N40" s="57">
        <v>1559</v>
      </c>
      <c r="O40" s="41">
        <v>628</v>
      </c>
      <c r="P40" s="41">
        <v>15</v>
      </c>
      <c r="Q40" s="53">
        <f t="shared" si="2"/>
        <v>916</v>
      </c>
    </row>
    <row r="41" spans="1:17" x14ac:dyDescent="0.25">
      <c r="A41" s="52"/>
      <c r="B41" s="40">
        <v>36</v>
      </c>
      <c r="C41" s="40"/>
      <c r="D41" s="55">
        <v>1680</v>
      </c>
      <c r="E41" s="55">
        <v>932.81361000000004</v>
      </c>
      <c r="F41" s="40">
        <v>386.71088600000002</v>
      </c>
      <c r="G41" s="40">
        <v>431.79768300000001</v>
      </c>
      <c r="H41" s="40">
        <v>26.975238999999998</v>
      </c>
      <c r="I41" s="56">
        <v>83.163115000000005</v>
      </c>
      <c r="J41" s="40">
        <v>784</v>
      </c>
      <c r="K41" s="40">
        <v>300</v>
      </c>
      <c r="L41" s="41">
        <v>32</v>
      </c>
      <c r="M41" s="53">
        <f t="shared" si="0"/>
        <v>452</v>
      </c>
      <c r="N41" s="57">
        <v>616</v>
      </c>
      <c r="O41" s="41">
        <v>206</v>
      </c>
      <c r="P41" s="41">
        <v>28</v>
      </c>
      <c r="Q41" s="53">
        <f t="shared" si="2"/>
        <v>382</v>
      </c>
    </row>
    <row r="42" spans="1:17" x14ac:dyDescent="0.25">
      <c r="A42" s="52"/>
      <c r="B42" s="40">
        <v>37</v>
      </c>
      <c r="C42" s="40" t="s">
        <v>59</v>
      </c>
      <c r="D42" s="55">
        <v>571</v>
      </c>
      <c r="E42" s="55">
        <v>360.82724200000001</v>
      </c>
      <c r="F42" s="40">
        <v>143.15815599999999</v>
      </c>
      <c r="G42" s="40">
        <v>192.30767</v>
      </c>
      <c r="H42" s="40">
        <v>0</v>
      </c>
      <c r="I42" s="56">
        <v>18.088685000000002</v>
      </c>
      <c r="J42" s="40">
        <v>276</v>
      </c>
      <c r="K42" s="40">
        <v>129</v>
      </c>
      <c r="L42" s="41">
        <v>18</v>
      </c>
      <c r="M42" s="53">
        <f t="shared" si="0"/>
        <v>129</v>
      </c>
      <c r="N42" s="57">
        <v>198</v>
      </c>
      <c r="O42" s="41">
        <v>83</v>
      </c>
      <c r="P42" s="41">
        <v>14</v>
      </c>
      <c r="Q42" s="53">
        <f t="shared" si="2"/>
        <v>101</v>
      </c>
    </row>
    <row r="43" spans="1:17" x14ac:dyDescent="0.25">
      <c r="A43" s="52"/>
      <c r="B43" s="40">
        <v>38</v>
      </c>
      <c r="C43" s="40" t="s">
        <v>60</v>
      </c>
      <c r="D43" s="55">
        <v>5182</v>
      </c>
      <c r="E43" s="55">
        <v>2156.4773839999998</v>
      </c>
      <c r="F43" s="40">
        <v>1698.5513920000001</v>
      </c>
      <c r="G43" s="40">
        <v>381.25858299999999</v>
      </c>
      <c r="H43" s="40">
        <v>0</v>
      </c>
      <c r="I43" s="56">
        <v>28.940142000000002</v>
      </c>
      <c r="J43" s="40">
        <v>1674</v>
      </c>
      <c r="K43" s="40">
        <v>1312</v>
      </c>
      <c r="L43" s="41">
        <v>14</v>
      </c>
      <c r="M43" s="53">
        <f t="shared" si="0"/>
        <v>348</v>
      </c>
      <c r="N43" s="57">
        <v>1275</v>
      </c>
      <c r="O43" s="41">
        <v>970</v>
      </c>
      <c r="P43" s="41">
        <v>11</v>
      </c>
      <c r="Q43" s="53">
        <f t="shared" si="2"/>
        <v>294</v>
      </c>
    </row>
    <row r="44" spans="1:17" x14ac:dyDescent="0.25">
      <c r="A44" s="52"/>
      <c r="B44" s="40">
        <v>39</v>
      </c>
      <c r="C44" s="40"/>
      <c r="D44" s="55">
        <v>463</v>
      </c>
      <c r="E44" s="55">
        <v>188.917382</v>
      </c>
      <c r="F44" s="40">
        <v>56.304800999999998</v>
      </c>
      <c r="G44" s="40">
        <v>132.61257900000001</v>
      </c>
      <c r="H44" s="40">
        <v>0</v>
      </c>
      <c r="I44" s="56">
        <v>0</v>
      </c>
      <c r="J44" s="40">
        <v>220</v>
      </c>
      <c r="K44" s="40">
        <v>70</v>
      </c>
      <c r="L44" s="41">
        <v>2</v>
      </c>
      <c r="M44" s="53">
        <f t="shared" si="0"/>
        <v>148</v>
      </c>
      <c r="N44" s="57">
        <v>178</v>
      </c>
      <c r="O44" s="41">
        <v>45</v>
      </c>
      <c r="P44" s="41">
        <v>2</v>
      </c>
      <c r="Q44" s="53">
        <f t="shared" si="2"/>
        <v>131</v>
      </c>
    </row>
    <row r="45" spans="1:17" x14ac:dyDescent="0.25">
      <c r="A45" s="52"/>
      <c r="B45" s="40">
        <v>40</v>
      </c>
      <c r="C45" s="40"/>
      <c r="D45" s="55">
        <v>1066</v>
      </c>
      <c r="E45" s="55">
        <v>734.20012999999994</v>
      </c>
      <c r="F45" s="40">
        <v>374.09632800000003</v>
      </c>
      <c r="G45" s="40">
        <v>231.84456700000001</v>
      </c>
      <c r="H45" s="40">
        <v>77.255927999999997</v>
      </c>
      <c r="I45" s="56">
        <v>27.743421999999999</v>
      </c>
      <c r="J45" s="40">
        <v>316</v>
      </c>
      <c r="K45" s="40">
        <v>180</v>
      </c>
      <c r="L45" s="41">
        <v>5</v>
      </c>
      <c r="M45" s="53">
        <f t="shared" si="0"/>
        <v>131</v>
      </c>
      <c r="N45" s="57">
        <v>254</v>
      </c>
      <c r="O45" s="41">
        <v>140</v>
      </c>
      <c r="P45" s="41">
        <v>5</v>
      </c>
      <c r="Q45" s="53">
        <f t="shared" si="2"/>
        <v>109</v>
      </c>
    </row>
    <row r="46" spans="1:17" x14ac:dyDescent="0.25">
      <c r="A46" s="52"/>
      <c r="B46" s="40">
        <v>41</v>
      </c>
      <c r="C46" s="40" t="s">
        <v>49</v>
      </c>
      <c r="D46" s="55">
        <v>2487</v>
      </c>
      <c r="E46" s="55">
        <v>1267.36338</v>
      </c>
      <c r="F46" s="40">
        <v>694.20589500000006</v>
      </c>
      <c r="G46" s="40">
        <v>281.28186799999997</v>
      </c>
      <c r="H46" s="40">
        <v>22.425971000000001</v>
      </c>
      <c r="I46" s="56">
        <v>251.30963</v>
      </c>
      <c r="J46" s="40">
        <v>1123</v>
      </c>
      <c r="K46" s="40">
        <v>682</v>
      </c>
      <c r="L46" s="41">
        <v>39</v>
      </c>
      <c r="M46" s="53">
        <f t="shared" si="0"/>
        <v>402</v>
      </c>
      <c r="N46" s="57">
        <v>790</v>
      </c>
      <c r="O46" s="41">
        <v>490</v>
      </c>
      <c r="P46" s="41">
        <v>23</v>
      </c>
      <c r="Q46" s="53">
        <f t="shared" si="2"/>
        <v>277</v>
      </c>
    </row>
    <row r="47" spans="1:17" x14ac:dyDescent="0.25">
      <c r="A47" s="52"/>
      <c r="B47" s="40">
        <v>42</v>
      </c>
      <c r="C47" s="40" t="s">
        <v>49</v>
      </c>
      <c r="D47" s="55">
        <v>2984</v>
      </c>
      <c r="E47" s="55">
        <v>1157.4338729999999</v>
      </c>
      <c r="F47" s="40">
        <v>884.21857399999999</v>
      </c>
      <c r="G47" s="40">
        <v>187.054745</v>
      </c>
      <c r="H47" s="40">
        <v>22.254100000000001</v>
      </c>
      <c r="I47" s="56">
        <v>62.391748999999997</v>
      </c>
      <c r="J47" s="40">
        <v>833</v>
      </c>
      <c r="K47" s="40">
        <v>646</v>
      </c>
      <c r="L47" s="41">
        <v>8</v>
      </c>
      <c r="M47" s="53">
        <f t="shared" si="0"/>
        <v>179</v>
      </c>
      <c r="N47" s="57">
        <v>558</v>
      </c>
      <c r="O47" s="41">
        <v>436</v>
      </c>
      <c r="P47" s="41">
        <v>7</v>
      </c>
      <c r="Q47" s="53">
        <f t="shared" si="2"/>
        <v>115</v>
      </c>
    </row>
    <row r="48" spans="1:17" x14ac:dyDescent="0.25">
      <c r="A48" s="52"/>
      <c r="B48" s="40">
        <v>43</v>
      </c>
      <c r="C48" s="40" t="s">
        <v>49</v>
      </c>
      <c r="D48" s="55">
        <v>5432</v>
      </c>
      <c r="E48" s="55">
        <v>2163.0568389999999</v>
      </c>
      <c r="F48" s="40">
        <v>1419.1437089999999</v>
      </c>
      <c r="G48" s="40">
        <v>270.214854</v>
      </c>
      <c r="H48" s="40">
        <v>218.71064799999999</v>
      </c>
      <c r="I48" s="56">
        <v>194.98762300000001</v>
      </c>
      <c r="J48" s="40">
        <v>1527</v>
      </c>
      <c r="K48" s="40">
        <v>1156</v>
      </c>
      <c r="L48" s="41">
        <v>21</v>
      </c>
      <c r="M48" s="53">
        <f t="shared" si="0"/>
        <v>350</v>
      </c>
      <c r="N48" s="57">
        <v>932</v>
      </c>
      <c r="O48" s="41">
        <v>690</v>
      </c>
      <c r="P48" s="41">
        <v>9</v>
      </c>
      <c r="Q48" s="53">
        <f t="shared" si="2"/>
        <v>233</v>
      </c>
    </row>
    <row r="49" spans="1:17" x14ac:dyDescent="0.25">
      <c r="A49" s="52"/>
      <c r="B49" s="40">
        <v>44</v>
      </c>
      <c r="C49" s="40" t="s">
        <v>49</v>
      </c>
      <c r="D49" s="55">
        <v>3049</v>
      </c>
      <c r="E49" s="55">
        <v>1301.8855579999999</v>
      </c>
      <c r="F49" s="40">
        <v>561.57684300000005</v>
      </c>
      <c r="G49" s="40">
        <v>196.99697900000001</v>
      </c>
      <c r="H49" s="40">
        <v>63.320177999999999</v>
      </c>
      <c r="I49" s="56">
        <v>479.99156699999997</v>
      </c>
      <c r="J49" s="40">
        <v>945</v>
      </c>
      <c r="K49" s="40">
        <v>574</v>
      </c>
      <c r="L49" s="41">
        <v>45</v>
      </c>
      <c r="M49" s="53">
        <f t="shared" si="0"/>
        <v>326</v>
      </c>
      <c r="N49" s="57">
        <v>573</v>
      </c>
      <c r="O49" s="41">
        <v>354</v>
      </c>
      <c r="P49" s="41">
        <v>31</v>
      </c>
      <c r="Q49" s="53">
        <f t="shared" si="2"/>
        <v>188</v>
      </c>
    </row>
    <row r="50" spans="1:17" x14ac:dyDescent="0.25">
      <c r="A50" s="52"/>
      <c r="B50" s="40">
        <v>45</v>
      </c>
      <c r="C50" s="40" t="s">
        <v>49</v>
      </c>
      <c r="D50" s="55">
        <v>2669</v>
      </c>
      <c r="E50" s="55">
        <v>644.49976600000002</v>
      </c>
      <c r="F50" s="40">
        <v>436.78230600000001</v>
      </c>
      <c r="G50" s="40">
        <v>80.396033000000003</v>
      </c>
      <c r="H50" s="40">
        <v>101.25000199999999</v>
      </c>
      <c r="I50" s="56">
        <v>26.071428000000001</v>
      </c>
      <c r="J50" s="40">
        <v>568</v>
      </c>
      <c r="K50" s="40">
        <v>380</v>
      </c>
      <c r="L50" s="41">
        <v>4</v>
      </c>
      <c r="M50" s="53">
        <f t="shared" si="0"/>
        <v>184</v>
      </c>
      <c r="N50" s="57">
        <v>328</v>
      </c>
      <c r="O50" s="41">
        <v>218</v>
      </c>
      <c r="P50" s="41">
        <v>3</v>
      </c>
      <c r="Q50" s="53">
        <f t="shared" si="2"/>
        <v>107</v>
      </c>
    </row>
    <row r="51" spans="1:17" x14ac:dyDescent="0.25">
      <c r="A51" s="52"/>
      <c r="B51" s="40">
        <v>46</v>
      </c>
      <c r="C51" s="40" t="s">
        <v>49</v>
      </c>
      <c r="D51" s="55">
        <v>3828</v>
      </c>
      <c r="E51" s="55">
        <v>1253.8728759999999</v>
      </c>
      <c r="F51" s="40">
        <v>771.48558500000001</v>
      </c>
      <c r="G51" s="40">
        <v>182.220754</v>
      </c>
      <c r="H51" s="40">
        <v>121.87522300000001</v>
      </c>
      <c r="I51" s="56">
        <v>161.00659899999999</v>
      </c>
      <c r="J51" s="40">
        <v>1304</v>
      </c>
      <c r="K51" s="40">
        <v>808</v>
      </c>
      <c r="L51" s="41">
        <v>55</v>
      </c>
      <c r="M51" s="53">
        <f t="shared" si="0"/>
        <v>441</v>
      </c>
      <c r="N51" s="57">
        <v>861</v>
      </c>
      <c r="O51" s="41">
        <v>542</v>
      </c>
      <c r="P51" s="41">
        <v>37</v>
      </c>
      <c r="Q51" s="53">
        <f t="shared" si="2"/>
        <v>282</v>
      </c>
    </row>
    <row r="52" spans="1:17" x14ac:dyDescent="0.25">
      <c r="A52" s="52"/>
      <c r="B52" s="40">
        <v>47</v>
      </c>
      <c r="C52" s="40" t="s">
        <v>49</v>
      </c>
      <c r="D52" s="55">
        <v>3089</v>
      </c>
      <c r="E52" s="55">
        <v>1526.122521</v>
      </c>
      <c r="F52" s="40">
        <v>782.33325500000001</v>
      </c>
      <c r="G52" s="40">
        <v>469.99990400000002</v>
      </c>
      <c r="H52" s="40">
        <v>163.95604800000001</v>
      </c>
      <c r="I52" s="56">
        <v>95.833332999999996</v>
      </c>
      <c r="J52" s="40">
        <v>919</v>
      </c>
      <c r="K52" s="40">
        <v>523</v>
      </c>
      <c r="L52" s="41">
        <v>25</v>
      </c>
      <c r="M52" s="53">
        <f t="shared" si="0"/>
        <v>371</v>
      </c>
      <c r="N52" s="57">
        <v>607</v>
      </c>
      <c r="O52" s="41">
        <v>327</v>
      </c>
      <c r="P52" s="41">
        <v>16</v>
      </c>
      <c r="Q52" s="53">
        <f t="shared" si="2"/>
        <v>264</v>
      </c>
    </row>
    <row r="53" spans="1:17" x14ac:dyDescent="0.25">
      <c r="A53" s="52"/>
      <c r="B53" s="40">
        <v>48</v>
      </c>
      <c r="C53" s="40"/>
      <c r="D53" s="55">
        <v>1082</v>
      </c>
      <c r="E53" s="55">
        <v>701.581907</v>
      </c>
      <c r="F53" s="40">
        <v>324.31126</v>
      </c>
      <c r="G53" s="40">
        <v>269.74471499999999</v>
      </c>
      <c r="H53" s="40">
        <v>69.881975999999995</v>
      </c>
      <c r="I53" s="56">
        <v>20.188547</v>
      </c>
      <c r="J53" s="40">
        <v>376</v>
      </c>
      <c r="K53" s="40">
        <v>166</v>
      </c>
      <c r="L53" s="41">
        <v>14</v>
      </c>
      <c r="M53" s="53">
        <f t="shared" si="0"/>
        <v>196</v>
      </c>
      <c r="N53" s="57">
        <v>270</v>
      </c>
      <c r="O53" s="41">
        <v>109</v>
      </c>
      <c r="P53" s="41">
        <v>9</v>
      </c>
      <c r="Q53" s="53">
        <f t="shared" si="2"/>
        <v>152</v>
      </c>
    </row>
    <row r="54" spans="1:17" x14ac:dyDescent="0.25">
      <c r="A54" s="52"/>
      <c r="B54" s="40">
        <v>49</v>
      </c>
      <c r="C54" s="40" t="s">
        <v>49</v>
      </c>
      <c r="D54" s="55">
        <v>6906</v>
      </c>
      <c r="E54" s="55">
        <v>2852.1884460000001</v>
      </c>
      <c r="F54" s="40">
        <v>1325.634902</v>
      </c>
      <c r="G54" s="40">
        <v>854.96219699999995</v>
      </c>
      <c r="H54" s="40">
        <v>144.794881</v>
      </c>
      <c r="I54" s="56">
        <v>499.02768800000001</v>
      </c>
      <c r="J54" s="40">
        <v>2720</v>
      </c>
      <c r="K54" s="40">
        <v>1451</v>
      </c>
      <c r="L54" s="41">
        <v>102</v>
      </c>
      <c r="M54" s="53">
        <f t="shared" si="0"/>
        <v>1167</v>
      </c>
      <c r="N54" s="57">
        <v>1870</v>
      </c>
      <c r="O54" s="41">
        <v>956</v>
      </c>
      <c r="P54" s="41">
        <v>61</v>
      </c>
      <c r="Q54" s="53">
        <f t="shared" si="2"/>
        <v>853</v>
      </c>
    </row>
    <row r="55" spans="1:17" x14ac:dyDescent="0.25">
      <c r="A55" s="52"/>
      <c r="B55" s="40">
        <v>50</v>
      </c>
      <c r="C55" s="40" t="s">
        <v>49</v>
      </c>
      <c r="D55" s="55">
        <v>699</v>
      </c>
      <c r="E55" s="55">
        <v>324.43478099999999</v>
      </c>
      <c r="F55" s="40">
        <v>139.71202600000001</v>
      </c>
      <c r="G55" s="40">
        <v>83.503501999999997</v>
      </c>
      <c r="H55" s="40">
        <v>31.481052999999999</v>
      </c>
      <c r="I55" s="56">
        <v>46.118192999999998</v>
      </c>
      <c r="J55" s="40">
        <v>281</v>
      </c>
      <c r="K55" s="40">
        <v>151</v>
      </c>
      <c r="L55" s="41">
        <v>7</v>
      </c>
      <c r="M55" s="53">
        <f t="shared" si="0"/>
        <v>123</v>
      </c>
      <c r="N55" s="57">
        <v>213</v>
      </c>
      <c r="O55" s="41">
        <v>110</v>
      </c>
      <c r="P55" s="41">
        <v>5</v>
      </c>
      <c r="Q55" s="53">
        <f t="shared" si="2"/>
        <v>98</v>
      </c>
    </row>
    <row r="56" spans="1:17" x14ac:dyDescent="0.25">
      <c r="A56" s="52"/>
      <c r="B56" s="40">
        <v>51</v>
      </c>
      <c r="C56" s="40"/>
      <c r="D56" s="55">
        <v>735</v>
      </c>
      <c r="E56" s="55">
        <v>415.25093299999997</v>
      </c>
      <c r="F56" s="40">
        <v>128.87123700000001</v>
      </c>
      <c r="G56" s="40">
        <v>270.91353500000002</v>
      </c>
      <c r="H56" s="40">
        <v>0</v>
      </c>
      <c r="I56" s="56">
        <v>9.8452500000000001</v>
      </c>
      <c r="J56" s="40">
        <v>377</v>
      </c>
      <c r="K56" s="40">
        <v>131</v>
      </c>
      <c r="L56" s="41">
        <v>4</v>
      </c>
      <c r="M56" s="53">
        <f t="shared" si="0"/>
        <v>242</v>
      </c>
      <c r="N56" s="57">
        <v>292</v>
      </c>
      <c r="O56" s="41">
        <v>77</v>
      </c>
      <c r="P56" s="41">
        <v>3</v>
      </c>
      <c r="Q56" s="53">
        <f t="shared" si="2"/>
        <v>212</v>
      </c>
    </row>
    <row r="57" spans="1:17" x14ac:dyDescent="0.25">
      <c r="A57" s="52"/>
      <c r="B57" s="40">
        <v>52</v>
      </c>
      <c r="C57" s="40" t="s">
        <v>62</v>
      </c>
      <c r="D57" s="55">
        <v>2205</v>
      </c>
      <c r="E57" s="55">
        <v>1194.193096</v>
      </c>
      <c r="F57" s="40">
        <v>688.721137</v>
      </c>
      <c r="G57" s="40">
        <v>458.589833</v>
      </c>
      <c r="H57" s="40">
        <v>9.9999900000000004</v>
      </c>
      <c r="I57" s="56">
        <v>19.058605</v>
      </c>
      <c r="J57" s="40">
        <v>962</v>
      </c>
      <c r="K57" s="40">
        <v>560</v>
      </c>
      <c r="L57" s="41">
        <v>2</v>
      </c>
      <c r="M57" s="53">
        <f t="shared" si="0"/>
        <v>400</v>
      </c>
      <c r="N57" s="57">
        <v>755</v>
      </c>
      <c r="O57" s="41">
        <v>397</v>
      </c>
      <c r="P57" s="41">
        <v>2</v>
      </c>
      <c r="Q57" s="53">
        <f t="shared" si="2"/>
        <v>356</v>
      </c>
    </row>
    <row r="58" spans="1:17" x14ac:dyDescent="0.25">
      <c r="A58" s="52"/>
      <c r="B58" s="40">
        <v>53</v>
      </c>
      <c r="C58" s="40" t="s">
        <v>63</v>
      </c>
      <c r="D58" s="55">
        <v>926</v>
      </c>
      <c r="E58" s="55">
        <v>441.34931499999999</v>
      </c>
      <c r="F58" s="40">
        <v>244.48533800000001</v>
      </c>
      <c r="G58" s="40">
        <v>189.96801500000001</v>
      </c>
      <c r="H58" s="40">
        <v>0</v>
      </c>
      <c r="I58" s="56">
        <v>1.340409</v>
      </c>
      <c r="J58" s="40">
        <v>293</v>
      </c>
      <c r="K58" s="40">
        <v>83</v>
      </c>
      <c r="L58" s="41">
        <v>6</v>
      </c>
      <c r="M58" s="53">
        <f t="shared" si="0"/>
        <v>204</v>
      </c>
      <c r="N58" s="57">
        <v>235</v>
      </c>
      <c r="O58" s="41">
        <v>55</v>
      </c>
      <c r="P58" s="41">
        <v>3</v>
      </c>
      <c r="Q58" s="53">
        <f t="shared" si="2"/>
        <v>177</v>
      </c>
    </row>
    <row r="59" spans="1:17" x14ac:dyDescent="0.25">
      <c r="A59" s="52"/>
      <c r="B59" s="40">
        <v>54</v>
      </c>
      <c r="C59" s="40" t="s">
        <v>64</v>
      </c>
      <c r="D59" s="55">
        <v>6123</v>
      </c>
      <c r="E59" s="55">
        <v>3487.0362</v>
      </c>
      <c r="F59" s="40">
        <v>1293.7276360000001</v>
      </c>
      <c r="G59" s="40">
        <v>2143.3085769999998</v>
      </c>
      <c r="H59" s="40">
        <v>0</v>
      </c>
      <c r="I59" s="56">
        <v>15</v>
      </c>
      <c r="J59" s="40">
        <v>2560</v>
      </c>
      <c r="K59" s="40">
        <v>1193</v>
      </c>
      <c r="L59" s="41">
        <v>41</v>
      </c>
      <c r="M59" s="53">
        <f t="shared" si="0"/>
        <v>1326</v>
      </c>
      <c r="N59" s="57">
        <v>2013</v>
      </c>
      <c r="O59" s="41">
        <v>826</v>
      </c>
      <c r="P59" s="41">
        <v>33</v>
      </c>
      <c r="Q59" s="53">
        <f t="shared" si="2"/>
        <v>1154</v>
      </c>
    </row>
    <row r="60" spans="1:17" x14ac:dyDescent="0.25">
      <c r="A60" s="52"/>
      <c r="B60" s="40">
        <v>55</v>
      </c>
      <c r="C60" s="40"/>
      <c r="D60" s="55">
        <v>1176</v>
      </c>
      <c r="E60" s="55">
        <v>642.09743400000002</v>
      </c>
      <c r="F60" s="40">
        <v>295.00602500000002</v>
      </c>
      <c r="G60" s="40">
        <v>347.091409</v>
      </c>
      <c r="H60" s="40">
        <v>0</v>
      </c>
      <c r="I60" s="56">
        <v>0</v>
      </c>
      <c r="J60" s="40">
        <v>465</v>
      </c>
      <c r="K60" s="40">
        <v>143</v>
      </c>
      <c r="L60" s="41">
        <v>9</v>
      </c>
      <c r="M60" s="53">
        <f t="shared" si="0"/>
        <v>313</v>
      </c>
      <c r="N60" s="57">
        <v>380</v>
      </c>
      <c r="O60" s="41">
        <v>96</v>
      </c>
      <c r="P60" s="41">
        <v>9</v>
      </c>
      <c r="Q60" s="53">
        <f t="shared" si="2"/>
        <v>275</v>
      </c>
    </row>
    <row r="61" spans="1:17" x14ac:dyDescent="0.25">
      <c r="A61" s="52"/>
      <c r="B61" s="40">
        <v>56</v>
      </c>
      <c r="C61" s="40" t="s">
        <v>65</v>
      </c>
      <c r="D61" s="55">
        <v>2676</v>
      </c>
      <c r="E61" s="55">
        <v>1139.3529940000001</v>
      </c>
      <c r="F61" s="40">
        <v>596.13614500000006</v>
      </c>
      <c r="G61" s="40">
        <v>366.753443</v>
      </c>
      <c r="H61" s="40">
        <v>39.999999000000003</v>
      </c>
      <c r="I61" s="56">
        <v>51.463414</v>
      </c>
      <c r="J61" s="40">
        <v>870</v>
      </c>
      <c r="K61" s="40">
        <v>516</v>
      </c>
      <c r="L61" s="41">
        <v>21</v>
      </c>
      <c r="M61" s="53">
        <f t="shared" si="0"/>
        <v>333</v>
      </c>
      <c r="N61" s="57">
        <v>674</v>
      </c>
      <c r="O61" s="41">
        <v>376</v>
      </c>
      <c r="P61" s="41">
        <v>17</v>
      </c>
      <c r="Q61" s="53">
        <f t="shared" si="2"/>
        <v>281</v>
      </c>
    </row>
    <row r="62" spans="1:17" x14ac:dyDescent="0.25">
      <c r="A62" s="52"/>
      <c r="B62" s="40">
        <v>57</v>
      </c>
      <c r="C62" s="40" t="s">
        <v>66</v>
      </c>
      <c r="D62" s="55">
        <v>1893</v>
      </c>
      <c r="E62" s="55">
        <v>939.13360799999998</v>
      </c>
      <c r="F62" s="40">
        <v>530.837445</v>
      </c>
      <c r="G62" s="40">
        <v>381.103116</v>
      </c>
      <c r="H62" s="40">
        <v>11.188209000000001</v>
      </c>
      <c r="I62" s="56">
        <v>15.623885</v>
      </c>
      <c r="J62" s="40">
        <v>751</v>
      </c>
      <c r="K62" s="40">
        <v>355</v>
      </c>
      <c r="L62" s="41">
        <v>35</v>
      </c>
      <c r="M62" s="53">
        <f t="shared" si="0"/>
        <v>361</v>
      </c>
      <c r="N62" s="57">
        <v>540</v>
      </c>
      <c r="O62" s="41">
        <v>221</v>
      </c>
      <c r="P62" s="41">
        <v>25</v>
      </c>
      <c r="Q62" s="53">
        <f t="shared" si="2"/>
        <v>294</v>
      </c>
    </row>
    <row r="63" spans="1:17" x14ac:dyDescent="0.25">
      <c r="A63" s="52"/>
      <c r="B63" s="40">
        <v>58</v>
      </c>
      <c r="C63" s="40"/>
      <c r="D63" s="55">
        <v>496</v>
      </c>
      <c r="E63" s="55">
        <v>235.75984099999999</v>
      </c>
      <c r="F63" s="40">
        <v>164.491366</v>
      </c>
      <c r="G63" s="40">
        <v>56.240451999999998</v>
      </c>
      <c r="H63" s="40">
        <v>5</v>
      </c>
      <c r="I63" s="56">
        <v>10</v>
      </c>
      <c r="J63" s="40">
        <v>143</v>
      </c>
      <c r="K63" s="40">
        <v>68</v>
      </c>
      <c r="L63" s="41">
        <v>0</v>
      </c>
      <c r="M63" s="53">
        <f t="shared" si="0"/>
        <v>75</v>
      </c>
      <c r="N63" s="57">
        <v>111</v>
      </c>
      <c r="O63" s="41">
        <v>41</v>
      </c>
      <c r="P63" s="41">
        <v>0</v>
      </c>
      <c r="Q63" s="53">
        <f t="shared" si="2"/>
        <v>70</v>
      </c>
    </row>
    <row r="64" spans="1:17" x14ac:dyDescent="0.25">
      <c r="A64" s="52"/>
      <c r="B64" s="40">
        <v>59</v>
      </c>
      <c r="C64" s="40"/>
      <c r="D64" s="55">
        <v>548</v>
      </c>
      <c r="E64" s="55">
        <v>239.87815000000001</v>
      </c>
      <c r="F64" s="40">
        <v>100.558801</v>
      </c>
      <c r="G64" s="40">
        <v>118.681253</v>
      </c>
      <c r="H64" s="40">
        <v>18.571429999999999</v>
      </c>
      <c r="I64" s="56">
        <v>1.6666669999999999</v>
      </c>
      <c r="J64" s="40">
        <v>225</v>
      </c>
      <c r="K64" s="40">
        <v>84</v>
      </c>
      <c r="L64" s="41">
        <v>0</v>
      </c>
      <c r="M64" s="53">
        <f t="shared" si="0"/>
        <v>141</v>
      </c>
      <c r="N64" s="57">
        <v>182</v>
      </c>
      <c r="O64" s="41">
        <v>54</v>
      </c>
      <c r="P64" s="41">
        <v>0</v>
      </c>
      <c r="Q64" s="53">
        <f t="shared" si="2"/>
        <v>128</v>
      </c>
    </row>
    <row r="65" spans="1:17" x14ac:dyDescent="0.25">
      <c r="A65" s="52"/>
      <c r="B65" s="40">
        <v>60</v>
      </c>
      <c r="C65" s="40" t="s">
        <v>67</v>
      </c>
      <c r="D65" s="55">
        <v>10919</v>
      </c>
      <c r="E65" s="55">
        <v>4397.6991319999997</v>
      </c>
      <c r="F65" s="40">
        <v>3256.8593110000002</v>
      </c>
      <c r="G65" s="40">
        <v>819.87413900000001</v>
      </c>
      <c r="H65" s="40">
        <v>218.81189499999999</v>
      </c>
      <c r="I65" s="56">
        <v>43.534678999999997</v>
      </c>
      <c r="J65" s="40">
        <v>4273</v>
      </c>
      <c r="K65" s="40">
        <v>3143</v>
      </c>
      <c r="L65" s="41">
        <v>22</v>
      </c>
      <c r="M65" s="53">
        <f t="shared" si="0"/>
        <v>1108</v>
      </c>
      <c r="N65" s="57">
        <v>3036</v>
      </c>
      <c r="O65" s="41">
        <v>2133</v>
      </c>
      <c r="P65" s="41">
        <v>16</v>
      </c>
      <c r="Q65" s="53">
        <f t="shared" si="2"/>
        <v>887</v>
      </c>
    </row>
    <row r="66" spans="1:17" x14ac:dyDescent="0.25">
      <c r="A66" s="52"/>
      <c r="B66" s="40">
        <v>61</v>
      </c>
      <c r="C66" s="40" t="s">
        <v>67</v>
      </c>
      <c r="D66" s="55">
        <v>7371</v>
      </c>
      <c r="E66" s="55">
        <v>2503.0097110000002</v>
      </c>
      <c r="F66" s="40">
        <v>1592.5044439999999</v>
      </c>
      <c r="G66" s="40">
        <v>552.61188300000003</v>
      </c>
      <c r="H66" s="40">
        <v>5.8619450000000004</v>
      </c>
      <c r="I66" s="56">
        <v>297.05098800000002</v>
      </c>
      <c r="J66" s="40">
        <v>2844</v>
      </c>
      <c r="K66" s="40">
        <v>2054</v>
      </c>
      <c r="L66" s="41">
        <v>48</v>
      </c>
      <c r="M66" s="53">
        <f t="shared" si="0"/>
        <v>742</v>
      </c>
      <c r="N66" s="57">
        <v>2116</v>
      </c>
      <c r="O66" s="41">
        <v>1477</v>
      </c>
      <c r="P66" s="41">
        <v>38</v>
      </c>
      <c r="Q66" s="53">
        <f t="shared" si="2"/>
        <v>601</v>
      </c>
    </row>
    <row r="67" spans="1:17" x14ac:dyDescent="0.25">
      <c r="A67" s="52"/>
      <c r="B67" s="40">
        <v>62</v>
      </c>
      <c r="C67" s="40" t="s">
        <v>67</v>
      </c>
      <c r="D67" s="55">
        <v>7611</v>
      </c>
      <c r="E67" s="55">
        <v>3284.5620239999998</v>
      </c>
      <c r="F67" s="40">
        <v>1724.632159</v>
      </c>
      <c r="G67" s="40">
        <v>1396.1859010000001</v>
      </c>
      <c r="H67" s="40">
        <v>29.000031</v>
      </c>
      <c r="I67" s="56">
        <v>94.743926000000002</v>
      </c>
      <c r="J67" s="40">
        <v>2592</v>
      </c>
      <c r="K67" s="40">
        <v>1661</v>
      </c>
      <c r="L67" s="41">
        <v>31</v>
      </c>
      <c r="M67" s="53">
        <f t="shared" si="0"/>
        <v>900</v>
      </c>
      <c r="N67" s="57">
        <v>1807</v>
      </c>
      <c r="O67" s="41">
        <v>1072</v>
      </c>
      <c r="P67" s="41">
        <v>23</v>
      </c>
      <c r="Q67" s="53">
        <f t="shared" si="2"/>
        <v>712</v>
      </c>
    </row>
    <row r="68" spans="1:17" x14ac:dyDescent="0.25">
      <c r="A68" s="52"/>
      <c r="B68" s="40">
        <v>63</v>
      </c>
      <c r="C68" s="40" t="s">
        <v>67</v>
      </c>
      <c r="D68" s="55">
        <v>8094</v>
      </c>
      <c r="E68" s="55">
        <v>2776.617526</v>
      </c>
      <c r="F68" s="40">
        <v>1708.2871700000001</v>
      </c>
      <c r="G68" s="40">
        <v>676.25948800000003</v>
      </c>
      <c r="H68" s="40">
        <v>139.129955</v>
      </c>
      <c r="I68" s="56">
        <v>212.949307</v>
      </c>
      <c r="J68" s="40">
        <v>3156</v>
      </c>
      <c r="K68" s="40">
        <v>2223</v>
      </c>
      <c r="L68" s="41">
        <v>75</v>
      </c>
      <c r="M68" s="53">
        <f t="shared" si="0"/>
        <v>858</v>
      </c>
      <c r="N68" s="57">
        <v>2314</v>
      </c>
      <c r="O68" s="41">
        <v>1545</v>
      </c>
      <c r="P68" s="41">
        <v>63</v>
      </c>
      <c r="Q68" s="53">
        <f t="shared" si="2"/>
        <v>706</v>
      </c>
    </row>
    <row r="69" spans="1:17" x14ac:dyDescent="0.25">
      <c r="A69" s="52"/>
      <c r="B69" s="40">
        <v>64</v>
      </c>
      <c r="C69" s="40" t="s">
        <v>67</v>
      </c>
      <c r="D69" s="55">
        <v>6231</v>
      </c>
      <c r="E69" s="55">
        <v>3572.8857910000002</v>
      </c>
      <c r="F69" s="40">
        <v>1094.884697</v>
      </c>
      <c r="G69" s="40">
        <v>2003.553402</v>
      </c>
      <c r="H69" s="40">
        <v>97.781111999999993</v>
      </c>
      <c r="I69" s="56">
        <v>190.00000299999999</v>
      </c>
      <c r="J69" s="40">
        <v>3120</v>
      </c>
      <c r="K69" s="40">
        <v>1329</v>
      </c>
      <c r="L69" s="41">
        <v>39</v>
      </c>
      <c r="M69" s="53">
        <f t="shared" si="0"/>
        <v>1752</v>
      </c>
      <c r="N69" s="57">
        <v>2583</v>
      </c>
      <c r="O69" s="41">
        <v>1012</v>
      </c>
      <c r="P69" s="41">
        <v>27</v>
      </c>
      <c r="Q69" s="53">
        <f t="shared" si="2"/>
        <v>1544</v>
      </c>
    </row>
    <row r="70" spans="1:17" x14ac:dyDescent="0.25">
      <c r="A70" s="52"/>
      <c r="B70" s="40">
        <v>65</v>
      </c>
      <c r="C70" s="40" t="s">
        <v>67</v>
      </c>
      <c r="D70" s="55">
        <v>5450</v>
      </c>
      <c r="E70" s="55">
        <v>2804.1435740000002</v>
      </c>
      <c r="F70" s="40">
        <v>1278.944497</v>
      </c>
      <c r="G70" s="40">
        <v>1111.198973</v>
      </c>
      <c r="H70" s="40">
        <v>200.000001</v>
      </c>
      <c r="I70" s="56">
        <v>214.00010700000001</v>
      </c>
      <c r="J70" s="40">
        <v>2500</v>
      </c>
      <c r="K70" s="40">
        <v>1392</v>
      </c>
      <c r="L70" s="41">
        <v>84</v>
      </c>
      <c r="M70" s="53">
        <f t="shared" ref="M70:M74" si="3">J70-K70-L70</f>
        <v>1024</v>
      </c>
      <c r="N70" s="57">
        <v>1967</v>
      </c>
      <c r="O70" s="41">
        <v>1022</v>
      </c>
      <c r="P70" s="41">
        <v>70</v>
      </c>
      <c r="Q70" s="53">
        <f t="shared" ref="Q70:Q74" si="4">N70-O70-P70</f>
        <v>875</v>
      </c>
    </row>
    <row r="71" spans="1:17" x14ac:dyDescent="0.25">
      <c r="A71" s="52"/>
      <c r="B71" s="40">
        <v>66</v>
      </c>
      <c r="C71" s="40"/>
      <c r="D71" s="55">
        <v>1104</v>
      </c>
      <c r="E71" s="55">
        <v>483.12035600000002</v>
      </c>
      <c r="F71" s="40">
        <v>158.8904</v>
      </c>
      <c r="G71" s="40">
        <v>309.59580699999998</v>
      </c>
      <c r="H71" s="40">
        <v>0</v>
      </c>
      <c r="I71" s="56">
        <v>14.634145</v>
      </c>
      <c r="J71" s="40">
        <v>541</v>
      </c>
      <c r="K71" s="40">
        <v>193</v>
      </c>
      <c r="L71" s="41">
        <v>16</v>
      </c>
      <c r="M71" s="53">
        <f t="shared" si="3"/>
        <v>332</v>
      </c>
      <c r="N71" s="57">
        <v>441</v>
      </c>
      <c r="O71" s="41">
        <v>140</v>
      </c>
      <c r="P71" s="41">
        <v>16</v>
      </c>
      <c r="Q71" s="53">
        <f t="shared" si="4"/>
        <v>285</v>
      </c>
    </row>
    <row r="72" spans="1:17" x14ac:dyDescent="0.25">
      <c r="A72" s="52"/>
      <c r="B72" s="40">
        <v>67</v>
      </c>
      <c r="C72" s="40"/>
      <c r="D72" s="55">
        <v>367</v>
      </c>
      <c r="E72" s="55">
        <v>172.65756500000001</v>
      </c>
      <c r="F72" s="40">
        <v>91.653049999999993</v>
      </c>
      <c r="G72" s="40">
        <v>66.444203000000002</v>
      </c>
      <c r="H72" s="40">
        <v>1.226987</v>
      </c>
      <c r="I72" s="56">
        <v>0</v>
      </c>
      <c r="J72" s="40">
        <v>168</v>
      </c>
      <c r="K72" s="40">
        <v>54</v>
      </c>
      <c r="L72" s="41">
        <v>8</v>
      </c>
      <c r="M72" s="53">
        <f t="shared" si="3"/>
        <v>106</v>
      </c>
      <c r="N72" s="57">
        <v>145</v>
      </c>
      <c r="O72" s="41">
        <v>41</v>
      </c>
      <c r="P72" s="41">
        <v>6</v>
      </c>
      <c r="Q72" s="53">
        <f t="shared" si="4"/>
        <v>98</v>
      </c>
    </row>
    <row r="73" spans="1:17" x14ac:dyDescent="0.25">
      <c r="A73" s="52"/>
      <c r="B73" s="40">
        <v>68</v>
      </c>
      <c r="C73" s="40" t="s">
        <v>68</v>
      </c>
      <c r="D73" s="55">
        <v>4042</v>
      </c>
      <c r="E73" s="55">
        <v>1787.0405740000001</v>
      </c>
      <c r="F73" s="40">
        <v>976.34959400000002</v>
      </c>
      <c r="G73" s="40">
        <v>554.23640499999999</v>
      </c>
      <c r="H73" s="40">
        <v>211.97355300000001</v>
      </c>
      <c r="I73" s="56">
        <v>22.681014999999999</v>
      </c>
      <c r="J73" s="40">
        <v>1476</v>
      </c>
      <c r="K73" s="40">
        <v>801</v>
      </c>
      <c r="L73" s="41">
        <v>14</v>
      </c>
      <c r="M73" s="53">
        <f t="shared" si="3"/>
        <v>661</v>
      </c>
      <c r="N73" s="57">
        <v>1101</v>
      </c>
      <c r="O73" s="41">
        <v>530</v>
      </c>
      <c r="P73" s="41">
        <v>12</v>
      </c>
      <c r="Q73" s="53">
        <f t="shared" si="4"/>
        <v>559</v>
      </c>
    </row>
    <row r="74" spans="1:17" x14ac:dyDescent="0.25">
      <c r="A74" s="52"/>
      <c r="B74" s="40">
        <v>69</v>
      </c>
      <c r="C74" s="40" t="s">
        <v>69</v>
      </c>
      <c r="D74" s="55">
        <v>5832</v>
      </c>
      <c r="E74" s="55">
        <v>2915.1692990000001</v>
      </c>
      <c r="F74" s="40">
        <v>1873.7438059999999</v>
      </c>
      <c r="G74" s="40">
        <v>879.51834399999996</v>
      </c>
      <c r="H74" s="40">
        <v>129.45481699999999</v>
      </c>
      <c r="I74" s="56">
        <v>15.652321000000001</v>
      </c>
      <c r="J74" s="40">
        <v>2319</v>
      </c>
      <c r="K74" s="40">
        <v>1369</v>
      </c>
      <c r="L74" s="41">
        <v>15</v>
      </c>
      <c r="M74" s="53">
        <f t="shared" si="3"/>
        <v>935</v>
      </c>
      <c r="N74" s="57">
        <v>1744</v>
      </c>
      <c r="O74" s="41">
        <v>957</v>
      </c>
      <c r="P74" s="41">
        <v>14</v>
      </c>
      <c r="Q74" s="53">
        <f t="shared" si="4"/>
        <v>773</v>
      </c>
    </row>
    <row r="76" spans="1:17" x14ac:dyDescent="0.25">
      <c r="B76" s="41"/>
      <c r="C76" s="41"/>
      <c r="D76" s="41">
        <f t="shared" ref="D76:Q76" si="5">SUM(D6:D75)</f>
        <v>281098</v>
      </c>
      <c r="E76" s="41">
        <f t="shared" si="5"/>
        <v>149060.41532299999</v>
      </c>
      <c r="F76" s="41">
        <f t="shared" si="5"/>
        <v>68888.044467999993</v>
      </c>
      <c r="G76" s="41">
        <f t="shared" si="5"/>
        <v>58721.914320999997</v>
      </c>
      <c r="H76" s="41">
        <f t="shared" si="5"/>
        <v>6268.1943949999986</v>
      </c>
      <c r="I76" s="41">
        <f t="shared" si="5"/>
        <v>12834.303637000001</v>
      </c>
      <c r="J76" s="41">
        <f t="shared" si="5"/>
        <v>118948</v>
      </c>
      <c r="K76" s="41">
        <f t="shared" si="5"/>
        <v>58579</v>
      </c>
      <c r="L76" s="41">
        <f t="shared" si="5"/>
        <v>4302</v>
      </c>
      <c r="M76" s="41">
        <f t="shared" si="5"/>
        <v>56067</v>
      </c>
      <c r="N76" s="41">
        <f t="shared" si="5"/>
        <v>90482</v>
      </c>
      <c r="O76" s="41">
        <f t="shared" si="5"/>
        <v>40747</v>
      </c>
      <c r="P76" s="41">
        <f t="shared" si="5"/>
        <v>3372</v>
      </c>
      <c r="Q76" s="41">
        <f t="shared" si="5"/>
        <v>46363</v>
      </c>
    </row>
  </sheetData>
  <sheetProtection sheet="1" selectLockedCells="1"/>
  <protectedRanges>
    <protectedRange sqref="A6:A74" name="Range1"/>
  </protectedRanges>
  <sortState xmlns:xlrd2="http://schemas.microsoft.com/office/spreadsheetml/2017/richdata2" ref="B6:Q74">
    <sortCondition ref="B6:B74"/>
  </sortState>
  <mergeCells count="4">
    <mergeCell ref="E4:I4"/>
    <mergeCell ref="N4:Q4"/>
    <mergeCell ref="J4:M4"/>
    <mergeCell ref="A1:P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7" width="8" style="46" customWidth="1"/>
    <col min="8" max="8" width="10.109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F1" s="50" t="s">
        <v>26</v>
      </c>
      <c r="G1" s="72">
        <f>I8/5</f>
        <v>56219.6</v>
      </c>
    </row>
    <row r="2" spans="1:18" s="49" customFormat="1" ht="14.4" x14ac:dyDescent="0.3">
      <c r="A2" s="48" t="s">
        <v>70</v>
      </c>
      <c r="B2" s="48"/>
    </row>
    <row r="3" spans="1:18" s="49" customFormat="1" ht="14.4" x14ac:dyDescent="0.3">
      <c r="A3" s="80" t="s">
        <v>78</v>
      </c>
      <c r="B3" s="80"/>
      <c r="C3" s="80"/>
      <c r="D3" s="80"/>
      <c r="E3" s="80"/>
      <c r="F3" s="80"/>
    </row>
    <row r="4" spans="1:18" s="49" customFormat="1" ht="14.4" x14ac:dyDescent="0.3">
      <c r="A4" s="80"/>
      <c r="B4" s="80"/>
      <c r="C4" s="80"/>
      <c r="D4" s="80"/>
      <c r="E4" s="80"/>
      <c r="F4" s="80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5" t="s">
        <v>23</v>
      </c>
      <c r="D6" s="86"/>
      <c r="E6" s="86"/>
      <c r="F6" s="86"/>
      <c r="G6" s="86"/>
      <c r="H6" s="86"/>
      <c r="I6" s="87"/>
      <c r="J6" s="85" t="s">
        <v>25</v>
      </c>
      <c r="K6" s="86"/>
      <c r="L6" s="86"/>
      <c r="M6" s="86"/>
      <c r="N6" s="86"/>
      <c r="O6" s="86"/>
      <c r="P6" s="87"/>
    </row>
    <row r="7" spans="1:18" ht="13.8" thickBot="1" x14ac:dyDescent="0.3">
      <c r="A7" s="6" t="s">
        <v>22</v>
      </c>
      <c r="B7" s="6" t="s">
        <v>21</v>
      </c>
      <c r="C7" s="28">
        <v>1</v>
      </c>
      <c r="D7" s="29">
        <v>2</v>
      </c>
      <c r="E7" s="29">
        <v>3</v>
      </c>
      <c r="F7" s="29">
        <v>4</v>
      </c>
      <c r="G7" s="66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1</v>
      </c>
      <c r="P7" s="30" t="s">
        <v>2</v>
      </c>
    </row>
    <row r="8" spans="1:18" ht="12.75" customHeight="1" x14ac:dyDescent="0.25">
      <c r="A8" s="88" t="s">
        <v>77</v>
      </c>
      <c r="B8" s="31" t="s">
        <v>14</v>
      </c>
      <c r="C8" s="8">
        <f>SUMIF(Assignments!$A$6:$A$74,"=1",Assignments!$D$6:$D$74)</f>
        <v>0</v>
      </c>
      <c r="D8" s="9">
        <f>SUMIF(Assignments!$A$6:$A$74,"=2",Assignments!$D$6:$D$74)</f>
        <v>0</v>
      </c>
      <c r="E8" s="9">
        <f>SUMIF(Assignments!$A$6:$A$74,"=3",Assignments!$D$6:$D$74)</f>
        <v>0</v>
      </c>
      <c r="F8" s="9">
        <f>SUMIF(Assignments!$A$6:$A$74,"=4",Assignments!$D$6:$D$74)</f>
        <v>0</v>
      </c>
      <c r="G8" s="67">
        <f>SUMIF(Assignments!$A$6:$A$74,"=5",Assignments!$D$6:$D$74)</f>
        <v>0</v>
      </c>
      <c r="H8" s="10">
        <f>I8-SUM(C8:G8)</f>
        <v>281098</v>
      </c>
      <c r="I8" s="10">
        <f>Assignments!D76</f>
        <v>281098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9"/>
      <c r="B9" s="32" t="s">
        <v>24</v>
      </c>
      <c r="C9" s="14">
        <f t="shared" ref="C9:G9" si="0">C8-$G$1</f>
        <v>-56219.6</v>
      </c>
      <c r="D9" s="15">
        <f t="shared" si="0"/>
        <v>-56219.6</v>
      </c>
      <c r="E9" s="15">
        <f t="shared" si="0"/>
        <v>-56219.6</v>
      </c>
      <c r="F9" s="15">
        <f t="shared" si="0"/>
        <v>-56219.6</v>
      </c>
      <c r="G9" s="68">
        <f t="shared" si="0"/>
        <v>-56219.6</v>
      </c>
      <c r="H9" s="16"/>
      <c r="I9" s="16">
        <f>MAX(C9:G9)-MIN(C9:G9)</f>
        <v>0</v>
      </c>
      <c r="J9" s="70">
        <f>C9/$G$1</f>
        <v>-1</v>
      </c>
      <c r="K9" s="71">
        <f>D9/$G$1</f>
        <v>-1</v>
      </c>
      <c r="L9" s="71">
        <f>E9/$G$1</f>
        <v>-1</v>
      </c>
      <c r="M9" s="71">
        <f>F9/$G$1</f>
        <v>-1</v>
      </c>
      <c r="N9" s="71">
        <f>G9/$G$1</f>
        <v>-1</v>
      </c>
      <c r="O9" s="44"/>
      <c r="P9" s="27">
        <f>I9/$G$1</f>
        <v>0</v>
      </c>
      <c r="R9" s="7"/>
    </row>
    <row r="10" spans="1:18" x14ac:dyDescent="0.25">
      <c r="A10" s="82" t="s">
        <v>76</v>
      </c>
      <c r="B10" s="31" t="s">
        <v>15</v>
      </c>
      <c r="C10" s="8">
        <f>SUMIF(Assignments!$A$6:$A$74,"=1",Assignments!$E$6:$E$74)</f>
        <v>0</v>
      </c>
      <c r="D10" s="9">
        <f>SUMIF(Assignments!$A$6:$A$74,"=2",Assignments!$E$6:$E$74)</f>
        <v>0</v>
      </c>
      <c r="E10" s="9">
        <f>SUMIF(Assignments!$A$6:$A$74,"=3",Assignments!$E$6:$E$74)</f>
        <v>0</v>
      </c>
      <c r="F10" s="9">
        <f>SUMIF(Assignments!$A$6:$A$74,"=4",Assignments!$E$6:$E$74)</f>
        <v>0</v>
      </c>
      <c r="G10" s="67">
        <f>SUMIF(Assignments!$A$6:$A$74,"=5",Assignments!$E$6:$E$74)</f>
        <v>0</v>
      </c>
      <c r="H10" s="10">
        <f t="shared" ref="H10:H22" si="1">I10-SUM(C10:G10)</f>
        <v>149060.41532299999</v>
      </c>
      <c r="I10" s="10">
        <f>Assignments!E76</f>
        <v>149060.41532299999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3"/>
      <c r="B11" s="33" t="s">
        <v>18</v>
      </c>
      <c r="C11" s="14">
        <f>SUMIF(Assignments!$A$6:$A$74,"=1",Assignments!$F$6:$F$74)</f>
        <v>0</v>
      </c>
      <c r="D11" s="15">
        <f>SUMIF(Assignments!$A$6:$A$74,"=2",Assignments!$F$6:$F$74)</f>
        <v>0</v>
      </c>
      <c r="E11" s="15">
        <f>SUMIF(Assignments!$A$6:$A$74,"=3",Assignments!$F$6:$F$74)</f>
        <v>0</v>
      </c>
      <c r="F11" s="15">
        <f>SUMIF(Assignments!$A$6:$A$74,"=4",Assignments!$F$6:$F$74)</f>
        <v>0</v>
      </c>
      <c r="G11" s="68">
        <f>SUMIF(Assignments!$A$6:$A$74,"=5",Assignments!$F$6:$F$74)</f>
        <v>0</v>
      </c>
      <c r="H11" s="16">
        <f>I11-SUM(C11:G11)</f>
        <v>68888.044467999993</v>
      </c>
      <c r="I11" s="16">
        <f>Assignments!F76</f>
        <v>68888.044467999993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IF(H11&gt;0,H11/H$8,"")</f>
        <v>0.24506771470448027</v>
      </c>
      <c r="P11" s="19">
        <f>I11/I$10</f>
        <v>0.46214848065951003</v>
      </c>
      <c r="R11" s="7"/>
    </row>
    <row r="12" spans="1:18" x14ac:dyDescent="0.25">
      <c r="A12" s="83"/>
      <c r="B12" s="33" t="s">
        <v>19</v>
      </c>
      <c r="C12" s="14">
        <f>SUMIF(Assignments!$A$6:$A$74,"=1",Assignments!$G$6:$G$74)</f>
        <v>0</v>
      </c>
      <c r="D12" s="15">
        <f>SUMIF(Assignments!$A$6:$A$74,"=2",Assignments!$G$6:$G$74)</f>
        <v>0</v>
      </c>
      <c r="E12" s="15">
        <f>SUMIF(Assignments!$A$6:$A$74,"=3",Assignments!$G$6:$G$74)</f>
        <v>0</v>
      </c>
      <c r="F12" s="15">
        <f>SUMIF(Assignments!$A$6:$A$74,"=4",Assignments!$G$6:$G$74)</f>
        <v>0</v>
      </c>
      <c r="G12" s="68">
        <f>SUMIF(Assignments!$A$6:$A$74,"=5",Assignments!$G$6:$G$74)</f>
        <v>0</v>
      </c>
      <c r="H12" s="16">
        <f t="shared" si="1"/>
        <v>58721.914320999997</v>
      </c>
      <c r="I12" s="16">
        <f>Assignments!G76</f>
        <v>58721.914320999997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>IF(H12&gt;0,H12/H$8,"")</f>
        <v>0.20890192858362563</v>
      </c>
      <c r="P12" s="19">
        <f>I12/I$10</f>
        <v>0.39394707302911436</v>
      </c>
      <c r="R12" s="7"/>
    </row>
    <row r="13" spans="1:18" x14ac:dyDescent="0.25">
      <c r="A13" s="83"/>
      <c r="B13" s="33" t="s">
        <v>39</v>
      </c>
      <c r="C13" s="14">
        <f>SUMIF(Assignments!$A$6:$A$74,"=1",Assignments!$H$6:$H$74)</f>
        <v>0</v>
      </c>
      <c r="D13" s="15">
        <f>SUMIF(Assignments!$A$6:$A$74,"=2",Assignments!$H$6:$H$74)</f>
        <v>0</v>
      </c>
      <c r="E13" s="15">
        <f>SUMIF(Assignments!$A$6:$A$74,"=3",Assignments!$H$6:$H$74)</f>
        <v>0</v>
      </c>
      <c r="F13" s="15">
        <f>SUMIF(Assignments!$A$6:$A$74,"=4",Assignments!$H$6:$H$74)</f>
        <v>0</v>
      </c>
      <c r="G13" s="68">
        <f>SUMIF(Assignments!$A$6:$A$74,"=5",Assignments!$H$6:$H$74)</f>
        <v>0</v>
      </c>
      <c r="H13" s="16">
        <f t="shared" si="1"/>
        <v>6268.1943949999986</v>
      </c>
      <c r="I13" s="16">
        <f>Assignments!H76</f>
        <v>6268.1943949999986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>IF(H13&gt;0,H13/H$8,"")</f>
        <v>2.2298964756063716E-2</v>
      </c>
      <c r="P13" s="19">
        <f>I13/I$10</f>
        <v>4.20513681074711E-2</v>
      </c>
      <c r="R13" s="7"/>
    </row>
    <row r="14" spans="1:18" ht="13.8" thickBot="1" x14ac:dyDescent="0.3">
      <c r="A14" s="83"/>
      <c r="B14" s="33" t="s">
        <v>20</v>
      </c>
      <c r="C14" s="14">
        <f>SUMIF(Assignments!$A$6:$A$74,"=1",Assignments!$I$6:$I$74)</f>
        <v>0</v>
      </c>
      <c r="D14" s="15">
        <f>SUMIF(Assignments!$A$6:$A$74,"=2",Assignments!$I$6:$I$74)</f>
        <v>0</v>
      </c>
      <c r="E14" s="15">
        <f>SUMIF(Assignments!$A$6:$A$74,"=3",Assignments!$I$6:$I$74)</f>
        <v>0</v>
      </c>
      <c r="F14" s="15">
        <f>SUMIF(Assignments!$A$6:$A$74,"=4",Assignments!$I$6:$I$74)</f>
        <v>0</v>
      </c>
      <c r="G14" s="68">
        <f>SUMIF(Assignments!$A$6:$A$74,"=5",Assignments!$I$6:$I$74)</f>
        <v>0</v>
      </c>
      <c r="H14" s="16">
        <f t="shared" si="1"/>
        <v>12834.303637000001</v>
      </c>
      <c r="I14" s="16">
        <f>Assignments!I76</f>
        <v>12834.303637000001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>IF(H14&gt;0,H14/H$8,"")</f>
        <v>4.5657755078300097E-2</v>
      </c>
      <c r="P14" s="19">
        <f>I14/I$10</f>
        <v>8.6101354334678748E-2</v>
      </c>
      <c r="R14" s="7"/>
    </row>
    <row r="15" spans="1:18" x14ac:dyDescent="0.25">
      <c r="A15" s="82" t="s">
        <v>44</v>
      </c>
      <c r="B15" s="31" t="s">
        <v>27</v>
      </c>
      <c r="C15" s="8">
        <f>SUMIF(Assignments!$A$6:$A$74,"=1",Assignments!$J$6:$J$74)</f>
        <v>0</v>
      </c>
      <c r="D15" s="9">
        <f>SUMIF(Assignments!$A$6:$A$74,"=2",Assignments!$J$6:$J$74)</f>
        <v>0</v>
      </c>
      <c r="E15" s="9">
        <f>SUMIF(Assignments!$A$6:$A$74,"=3",Assignments!$J$6:$J$74)</f>
        <v>0</v>
      </c>
      <c r="F15" s="9">
        <f>SUMIF(Assignments!$A$6:$A$74,"=4",Assignments!$J$6:$J$74)</f>
        <v>0</v>
      </c>
      <c r="G15" s="67">
        <f>SUMIF(Assignments!$A$6:$A$74,"=5",Assignments!$J$6:$J$74)</f>
        <v>0</v>
      </c>
      <c r="H15" s="10">
        <f t="shared" si="1"/>
        <v>118948</v>
      </c>
      <c r="I15" s="10">
        <f>Assignments!J76</f>
        <v>118948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3"/>
      <c r="B16" s="33" t="s">
        <v>29</v>
      </c>
      <c r="C16" s="14">
        <f>SUMIF(Assignments!$A$6:$A$74,"=1",Assignments!$K$6:$K$74)</f>
        <v>0</v>
      </c>
      <c r="D16" s="15">
        <f>SUMIF(Assignments!$A$6:$A$74,"=2",Assignments!$K$6:$K$74)</f>
        <v>0</v>
      </c>
      <c r="E16" s="15">
        <f>SUMIF(Assignments!$A$6:$A$74,"=3",Assignments!$K$6:$K$74)</f>
        <v>0</v>
      </c>
      <c r="F16" s="15">
        <f>SUMIF(Assignments!$A$6:$A$74,"=4",Assignments!$K$6:$K$74)</f>
        <v>0</v>
      </c>
      <c r="G16" s="68">
        <f>SUMIF(Assignments!$A$6:$A$74,"=5",Assignments!$K$6:$K$74)</f>
        <v>0</v>
      </c>
      <c r="H16" s="16">
        <f t="shared" si="1"/>
        <v>58579</v>
      </c>
      <c r="I16" s="16">
        <f>Assignments!K76</f>
        <v>58579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M18" si="4">E16/E$15</f>
        <v>#DIV/0!</v>
      </c>
      <c r="M16" s="18" t="e">
        <f t="shared" si="4"/>
        <v>#DIV/0!</v>
      </c>
      <c r="N16" s="18" t="e">
        <f>G16/G$15</f>
        <v>#DIV/0!</v>
      </c>
      <c r="O16" s="44">
        <f>IF(H16&gt;0,H16/H$8,"")</f>
        <v>0.20839351400579156</v>
      </c>
      <c r="P16" s="19">
        <f>I16/I$15</f>
        <v>0.49247570366883009</v>
      </c>
      <c r="R16" s="7"/>
    </row>
    <row r="17" spans="1:20" x14ac:dyDescent="0.25">
      <c r="A17" s="83"/>
      <c r="B17" s="33" t="s">
        <v>16</v>
      </c>
      <c r="C17" s="14">
        <f>SUMIF(Assignments!$A$6:$A$74,"=1",Assignments!$L$6:$L$74)</f>
        <v>0</v>
      </c>
      <c r="D17" s="15">
        <f>SUMIF(Assignments!$A$6:$A$74,"=2",Assignments!$L$6:$L$74)</f>
        <v>0</v>
      </c>
      <c r="E17" s="15">
        <f>SUMIF(Assignments!$A$6:$A$74,"=3",Assignments!$L$6:$L$74)</f>
        <v>0</v>
      </c>
      <c r="F17" s="15">
        <f>SUMIF(Assignments!$A$6:$A$74,"=4",Assignments!$L$6:$L$74)</f>
        <v>0</v>
      </c>
      <c r="G17" s="68">
        <f>SUMIF(Assignments!$A$6:$A$74,"=5",Assignments!$L$6:$L$74)</f>
        <v>0</v>
      </c>
      <c r="H17" s="16">
        <f t="shared" si="1"/>
        <v>4302</v>
      </c>
      <c r="I17" s="16">
        <f>Assignments!L76</f>
        <v>4302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>IF(H17&gt;0,H17/H$8,"")</f>
        <v>1.5304271108296751E-2</v>
      </c>
      <c r="P17" s="19">
        <f>I17/I$15</f>
        <v>3.6167064599656996E-2</v>
      </c>
      <c r="R17" s="7"/>
    </row>
    <row r="18" spans="1:20" ht="13.8" thickBot="1" x14ac:dyDescent="0.3">
      <c r="A18" s="84"/>
      <c r="B18" s="34" t="s">
        <v>41</v>
      </c>
      <c r="C18" s="20">
        <f>SUMIF(Assignments!$A$6:$A$74,"=1",Assignments!$M$6:$M$74)</f>
        <v>0</v>
      </c>
      <c r="D18" s="21">
        <f>SUMIF(Assignments!$A$6:$A$74,"=2",Assignments!$M$6:$M$74)</f>
        <v>0</v>
      </c>
      <c r="E18" s="21">
        <f>SUMIF(Assignments!$A$6:$A$74,"=3",Assignments!$M$6:$M$74)</f>
        <v>0</v>
      </c>
      <c r="F18" s="21">
        <f>SUMIF(Assignments!$A$6:$A$74,"=4",Assignments!$M$6:$M$74)</f>
        <v>0</v>
      </c>
      <c r="G18" s="69">
        <f>SUMIF(Assignments!$A$6:$A$74,"=5",Assignments!$M$6:$M$74)</f>
        <v>0</v>
      </c>
      <c r="H18" s="22">
        <f t="shared" si="1"/>
        <v>56067</v>
      </c>
      <c r="I18" s="22">
        <f>Assignments!M76</f>
        <v>56067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>IF(H18&gt;0,H18/H$8,"")</f>
        <v>0.19945712883051461</v>
      </c>
      <c r="P18" s="25">
        <f>I18/I$15</f>
        <v>0.47135723173151295</v>
      </c>
      <c r="R18" s="7"/>
    </row>
    <row r="19" spans="1:20" x14ac:dyDescent="0.25">
      <c r="A19" s="82" t="s">
        <v>45</v>
      </c>
      <c r="B19" s="31" t="s">
        <v>28</v>
      </c>
      <c r="C19" s="8">
        <f>SUMIF(Assignments!$A$6:$A$74,"=1",Assignments!$N$6:$N$74)</f>
        <v>0</v>
      </c>
      <c r="D19" s="9">
        <f>SUMIF(Assignments!$A$6:$A$74,"=2",Assignments!$N$6:$N$74)</f>
        <v>0</v>
      </c>
      <c r="E19" s="9">
        <f>SUMIF(Assignments!$A$6:$A$74,"=3",Assignments!$N$6:$N$74)</f>
        <v>0</v>
      </c>
      <c r="F19" s="9">
        <f>SUMIF(Assignments!$A$6:$A$74,"=4",Assignments!$N$6:$N$74)</f>
        <v>0</v>
      </c>
      <c r="G19" s="67">
        <f>SUMIF(Assignments!$A$6:$A$74,"=5",Assignments!$N$6:$N$74)</f>
        <v>0</v>
      </c>
      <c r="H19" s="10">
        <f t="shared" si="1"/>
        <v>90482</v>
      </c>
      <c r="I19" s="10">
        <f>Assignments!N76</f>
        <v>90482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3"/>
      <c r="B20" s="33" t="s">
        <v>29</v>
      </c>
      <c r="C20" s="14">
        <f>SUMIF(Assignments!$A$6:$A$74,"=1",Assignments!$O$6:$O$74)</f>
        <v>0</v>
      </c>
      <c r="D20" s="15">
        <f>SUMIF(Assignments!$A$6:$A$74,"=2",Assignments!$O$6:$O$74)</f>
        <v>0</v>
      </c>
      <c r="E20" s="15">
        <f>SUMIF(Assignments!$A$6:$A$74,"=3",Assignments!$O$6:$O$74)</f>
        <v>0</v>
      </c>
      <c r="F20" s="15">
        <f>SUMIF(Assignments!$A$6:$A$74,"=4",Assignments!$O$6:$O$74)</f>
        <v>0</v>
      </c>
      <c r="G20" s="68">
        <f>SUMIF(Assignments!$A$6:$A$74,"=5",Assignments!$O$6:$O$74)</f>
        <v>0</v>
      </c>
      <c r="H20" s="16">
        <f t="shared" si="1"/>
        <v>40747</v>
      </c>
      <c r="I20" s="16">
        <f>Assignments!O76</f>
        <v>40747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M22" si="6">E20/E$19</f>
        <v>#DIV/0!</v>
      </c>
      <c r="M20" s="18" t="e">
        <f t="shared" si="6"/>
        <v>#DIV/0!</v>
      </c>
      <c r="N20" s="18" t="e">
        <f>G20/G$19</f>
        <v>#DIV/0!</v>
      </c>
      <c r="O20" s="44">
        <f>IF(H20&gt;0,H20/H$8,"")</f>
        <v>0.14495656319148481</v>
      </c>
      <c r="P20" s="19">
        <f>I20/I$19</f>
        <v>0.45033266285006962</v>
      </c>
      <c r="R20" s="7"/>
    </row>
    <row r="21" spans="1:20" x14ac:dyDescent="0.25">
      <c r="A21" s="83"/>
      <c r="B21" s="33" t="s">
        <v>16</v>
      </c>
      <c r="C21" s="14">
        <f>SUMIF(Assignments!$A$6:$A$74,"=1",Assignments!$P$6:$P$74)</f>
        <v>0</v>
      </c>
      <c r="D21" s="15">
        <f>SUMIF(Assignments!$A$6:$A$74,"=2",Assignments!$P$6:$P$74)</f>
        <v>0</v>
      </c>
      <c r="E21" s="15">
        <f>SUMIF(Assignments!$A$6:$A$74,"=3",Assignments!$P$6:$P$74)</f>
        <v>0</v>
      </c>
      <c r="F21" s="15">
        <f>SUMIF(Assignments!$A$6:$A$74,"=4",Assignments!$P$6:$P$74)</f>
        <v>0</v>
      </c>
      <c r="G21" s="68">
        <f>SUMIF(Assignments!$A$6:$A$74,"=5",Assignments!$P$6:$P$74)</f>
        <v>0</v>
      </c>
      <c r="H21" s="16">
        <f t="shared" si="1"/>
        <v>3372</v>
      </c>
      <c r="I21" s="16">
        <f>Assignments!P76</f>
        <v>3372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>IF(H21&gt;0,H21/H$8,"")</f>
        <v>1.1995816405666351E-2</v>
      </c>
      <c r="P21" s="19">
        <f>I21/I$19</f>
        <v>3.7267080745341616E-2</v>
      </c>
      <c r="R21" s="7"/>
    </row>
    <row r="22" spans="1:20" ht="13.8" thickBot="1" x14ac:dyDescent="0.3">
      <c r="A22" s="84"/>
      <c r="B22" s="34" t="s">
        <v>41</v>
      </c>
      <c r="C22" s="20">
        <f>SUMIF(Assignments!$A$6:$A$74,"=1",Assignments!$Q$6:$Q$74)</f>
        <v>0</v>
      </c>
      <c r="D22" s="21">
        <f>SUMIF(Assignments!$A$6:$A$74,"=2",Assignments!$Q$6:$Q$74)</f>
        <v>0</v>
      </c>
      <c r="E22" s="21">
        <f>SUMIF(Assignments!$A$6:$A$74,"=3",Assignments!$Q$6:$Q$74)</f>
        <v>0</v>
      </c>
      <c r="F22" s="21">
        <f>SUMIF(Assignments!$A$6:$A$74,"=4",Assignments!$Q$6:$Q$74)</f>
        <v>0</v>
      </c>
      <c r="G22" s="69">
        <f>SUMIF(Assignments!$A$6:$A$74,"=5",Assignments!$Q$6:$Q$74)</f>
        <v>0</v>
      </c>
      <c r="H22" s="22">
        <f t="shared" si="1"/>
        <v>46363</v>
      </c>
      <c r="I22" s="22">
        <f>Assignments!Q76</f>
        <v>46363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>IF(H22&gt;0,H22/H$8,"")</f>
        <v>0.16493536062156258</v>
      </c>
      <c r="P22" s="25">
        <f>I22/I$19</f>
        <v>0.51240025640458875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34</v>
      </c>
    </row>
    <row r="25" spans="1:20" x14ac:dyDescent="0.25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</sheetData>
  <sheetProtection sheet="1" selectLockedCells="1"/>
  <protectedRanges>
    <protectedRange sqref="A3:B3 J6:N6 C6:G6" name="Range1"/>
  </protectedRanges>
  <mergeCells count="8">
    <mergeCell ref="A3:F4"/>
    <mergeCell ref="A25:T30"/>
    <mergeCell ref="A15:A18"/>
    <mergeCell ref="A19:A22"/>
    <mergeCell ref="A10:A14"/>
    <mergeCell ref="J6:P6"/>
    <mergeCell ref="C6:I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2021-10-12T18:01:22Z</dcterms:modified>
</cp:coreProperties>
</file>